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665" windowHeight="7575" activeTab="2"/>
  </bookViews>
  <sheets>
    <sheet name="Prilojenie 1" sheetId="1" r:id="rId1"/>
    <sheet name="Prilojenie 2" sheetId="2" r:id="rId2"/>
    <sheet name="Prilojenie 3" sheetId="3" r:id="rId3"/>
  </sheets>
  <definedNames>
    <definedName name="_xlnm.Print_Titles" localSheetId="1">'Prilojenie 2'!$8:$10</definedName>
    <definedName name="_xlnm.Print_Titles" localSheetId="2">'Prilojenie 3'!$6:$11</definedName>
  </definedNames>
  <calcPr fullCalcOnLoad="1"/>
</workbook>
</file>

<file path=xl/sharedStrings.xml><?xml version="1.0" encoding="utf-8"?>
<sst xmlns="http://schemas.openxmlformats.org/spreadsheetml/2006/main" count="328" uniqueCount="221">
  <si>
    <t>Показатели</t>
  </si>
  <si>
    <t>Параграф</t>
  </si>
  <si>
    <t>от</t>
  </si>
  <si>
    <t>Общо</t>
  </si>
  <si>
    <t xml:space="preserve"> </t>
  </si>
  <si>
    <t>ЕБК</t>
  </si>
  <si>
    <t>Приходи, в т.ч.:</t>
  </si>
  <si>
    <t>-</t>
  </si>
  <si>
    <t>Собствени общински приходи</t>
  </si>
  <si>
    <t>31-11</t>
  </si>
  <si>
    <t>Обща изравнителна субсидия</t>
  </si>
  <si>
    <t>31-12</t>
  </si>
  <si>
    <t>Целева субсидия за капиталови разходи</t>
  </si>
  <si>
    <t>31-13</t>
  </si>
  <si>
    <t>Банков заем за инвестиции (+)</t>
  </si>
  <si>
    <t>Разходи, в т.ч.:</t>
  </si>
  <si>
    <t>Издръжка</t>
  </si>
  <si>
    <t>10-00</t>
  </si>
  <si>
    <t>Стипендии</t>
  </si>
  <si>
    <t>Субсидии</t>
  </si>
  <si>
    <t>Капиталови разходи</t>
  </si>
  <si>
    <t>51,52,53,54</t>
  </si>
  <si>
    <t>Видове приходи</t>
  </si>
  <si>
    <t>І. ДАНЪЧНИ ПРИХОДИ</t>
  </si>
  <si>
    <t>Имуществени данъци</t>
  </si>
  <si>
    <t>13-00</t>
  </si>
  <si>
    <t xml:space="preserve">  данък върху недвижими имоти</t>
  </si>
  <si>
    <t>13-01</t>
  </si>
  <si>
    <t xml:space="preserve">  данък върху наследствата</t>
  </si>
  <si>
    <t>13-02</t>
  </si>
  <si>
    <t xml:space="preserve">  данък върху превозните средства</t>
  </si>
  <si>
    <t>13-03</t>
  </si>
  <si>
    <t xml:space="preserve">  данък при придоб.на имущ.по дар.и възм.начин</t>
  </si>
  <si>
    <t>13-04</t>
  </si>
  <si>
    <t>20-00</t>
  </si>
  <si>
    <t>ІІ. НЕДАНЪЧНИ ПРИХОДИ</t>
  </si>
  <si>
    <t>Приходи и доходи от собственост</t>
  </si>
  <si>
    <t>24-00</t>
  </si>
  <si>
    <t>24-04</t>
  </si>
  <si>
    <t>24-05</t>
  </si>
  <si>
    <t>24-06</t>
  </si>
  <si>
    <t>24-08</t>
  </si>
  <si>
    <t>Общински такси</t>
  </si>
  <si>
    <t>27-00</t>
  </si>
  <si>
    <t xml:space="preserve">  за ползв.на детски градини</t>
  </si>
  <si>
    <t xml:space="preserve">  за ползване на домаш.соц.патронаж и други</t>
  </si>
  <si>
    <t>27-04</t>
  </si>
  <si>
    <t xml:space="preserve">  за ползване на пазари, тържища и др.</t>
  </si>
  <si>
    <t>27-05</t>
  </si>
  <si>
    <t xml:space="preserve">  за битови отпадъци</t>
  </si>
  <si>
    <t>27-07</t>
  </si>
  <si>
    <t xml:space="preserve">  за ползване на общижития и др.по образов.</t>
  </si>
  <si>
    <t>27-08</t>
  </si>
  <si>
    <t xml:space="preserve">  за технически услуги</t>
  </si>
  <si>
    <t>27-10</t>
  </si>
  <si>
    <t xml:space="preserve">  за административни услуги</t>
  </si>
  <si>
    <t>27-11</t>
  </si>
  <si>
    <t xml:space="preserve">  за гробни места</t>
  </si>
  <si>
    <t>27-15</t>
  </si>
  <si>
    <t xml:space="preserve">  други местни такси</t>
  </si>
  <si>
    <t>27-29</t>
  </si>
  <si>
    <t>Глоби, санкции и наказателни лихви</t>
  </si>
  <si>
    <t>28-00</t>
  </si>
  <si>
    <t>Други неданъчни приходи</t>
  </si>
  <si>
    <t>36-00</t>
  </si>
  <si>
    <t>Събран и внесен ДДС и др.данъци (нето)</t>
  </si>
  <si>
    <t>37-00</t>
  </si>
  <si>
    <t>37-01</t>
  </si>
  <si>
    <t>37-02</t>
  </si>
  <si>
    <t>Приходи от продажба на държ.и общин.имущ.</t>
  </si>
  <si>
    <t>40-00</t>
  </si>
  <si>
    <t xml:space="preserve">  приходи от продажби на земя</t>
  </si>
  <si>
    <t>Приходи от концесии</t>
  </si>
  <si>
    <t>41-00</t>
  </si>
  <si>
    <t xml:space="preserve">Помощи, дарения и др.безвъзмездни суми </t>
  </si>
  <si>
    <t>45-00</t>
  </si>
  <si>
    <t>ВСИЧКО ПРИХОДИ (І + ІІ)</t>
  </si>
  <si>
    <t>№ по ред</t>
  </si>
  <si>
    <t>ПОКАЗАТЕЛИ</t>
  </si>
  <si>
    <t>ВСИЧКО РАЗХОДИ</t>
  </si>
  <si>
    <t>ЗДРАВЕОПАЗВАНЕ</t>
  </si>
  <si>
    <t>издръжка</t>
  </si>
  <si>
    <t>ОБРАЗОВАНИЕ</t>
  </si>
  <si>
    <t>стипендии</t>
  </si>
  <si>
    <t>капиталови разходи</t>
  </si>
  <si>
    <t>СОЦИАЛНИ ГРИЖИ</t>
  </si>
  <si>
    <t>др.текущи  трансф. за домакинство</t>
  </si>
  <si>
    <t>КУЛТУРА</t>
  </si>
  <si>
    <t>субсидия на читалища</t>
  </si>
  <si>
    <t>ОБЩИНИ И КМЕТСТВА</t>
  </si>
  <si>
    <t>ОБЩИНСКИ СЪВЕТ</t>
  </si>
  <si>
    <t>ОТБРАНА И СИГУРНОСТ</t>
  </si>
  <si>
    <t>ТРАНСПОРТ И СЪОБЩЕНИЯ</t>
  </si>
  <si>
    <t>субсидии</t>
  </si>
  <si>
    <t>ДР.ДЕЙНОСТИ ПО ИКОНОМИКАТА</t>
  </si>
  <si>
    <t>ФИЗКУЛТУРА И СПОРТ</t>
  </si>
  <si>
    <t>субсидии на спортни клубове</t>
  </si>
  <si>
    <t>24-07</t>
  </si>
  <si>
    <t xml:space="preserve">  такса кучета</t>
  </si>
  <si>
    <t>27-17</t>
  </si>
  <si>
    <t>01-00</t>
  </si>
  <si>
    <t>43-00</t>
  </si>
  <si>
    <t xml:space="preserve">  патентен данък</t>
  </si>
  <si>
    <t>40-22</t>
  </si>
  <si>
    <t>40-40</t>
  </si>
  <si>
    <t>обезщетения по реш.на Об.с.</t>
  </si>
  <si>
    <t>Обща субсидия (нето)</t>
  </si>
  <si>
    <t>01-03</t>
  </si>
  <si>
    <t xml:space="preserve">Приложение №2 </t>
  </si>
  <si>
    <t>93</t>
  </si>
  <si>
    <t>22,29</t>
  </si>
  <si>
    <t>Друго финансиране</t>
  </si>
  <si>
    <t>Данък върху доходите на физически лица</t>
  </si>
  <si>
    <t>възнаграждения и осигуровки</t>
  </si>
  <si>
    <t>01,02,05</t>
  </si>
  <si>
    <t>43-45</t>
  </si>
  <si>
    <t>Възнаграждения и осигуровки</t>
  </si>
  <si>
    <t>10-00,46</t>
  </si>
  <si>
    <t>02,05</t>
  </si>
  <si>
    <t>други възнаграждения и осигуровки</t>
  </si>
  <si>
    <t>Остатък от предх.период</t>
  </si>
  <si>
    <t>БКС И ОПАЗВАНЕ НА ОК.СРЕДА</t>
  </si>
  <si>
    <t xml:space="preserve">  приходи от продажби на сгради</t>
  </si>
  <si>
    <t xml:space="preserve">  постъпления от продажба на НДА</t>
  </si>
  <si>
    <t>40-30</t>
  </si>
  <si>
    <t>75-00</t>
  </si>
  <si>
    <t>Временен безлихвен заем м/у бюдж.сметки</t>
  </si>
  <si>
    <t>42-00</t>
  </si>
  <si>
    <t>27-01</t>
  </si>
  <si>
    <t>Помощи</t>
  </si>
  <si>
    <t xml:space="preserve">Лихви </t>
  </si>
  <si>
    <t xml:space="preserve"> ДД</t>
  </si>
  <si>
    <t xml:space="preserve"> ОБЩО</t>
  </si>
  <si>
    <t xml:space="preserve"> МД</t>
  </si>
  <si>
    <t>Трансфер за зимно поддържане на пътища</t>
  </si>
  <si>
    <t>13-08</t>
  </si>
  <si>
    <t xml:space="preserve">  туристически данък</t>
  </si>
  <si>
    <t>Погашения по дългосрочни общински ценни книжа</t>
  </si>
  <si>
    <t>86</t>
  </si>
  <si>
    <t>Събрани средства за бюджети,см/ки и фонд.</t>
  </si>
  <si>
    <t>46-00</t>
  </si>
  <si>
    <t>9501;9502</t>
  </si>
  <si>
    <t>Наличност на средства в края на периода</t>
  </si>
  <si>
    <t>9507;9508</t>
  </si>
  <si>
    <t>Държавни дейности, дофин. с общински приходи</t>
  </si>
  <si>
    <t>Държавни дейности</t>
  </si>
  <si>
    <t>Общински дейности</t>
  </si>
  <si>
    <t>Държавни дейности, дофин.с общински приходи</t>
  </si>
  <si>
    <t>Дарения от чужбина</t>
  </si>
  <si>
    <t>Лихви</t>
  </si>
  <si>
    <t xml:space="preserve">Приложение №1 </t>
  </si>
  <si>
    <t>Приложение №3</t>
  </si>
  <si>
    <t>Трансфери  между бюджети</t>
  </si>
  <si>
    <t>Временни безлихв. заеми м/у б-ти и см-ки за СЕС</t>
  </si>
  <si>
    <t>76</t>
  </si>
  <si>
    <t xml:space="preserve">  Други данъци</t>
  </si>
  <si>
    <t xml:space="preserve">  нетни приходи от прод.на усл.,стоки и продук. </t>
  </si>
  <si>
    <t xml:space="preserve">  приходи от наеми на имущества</t>
  </si>
  <si>
    <t xml:space="preserve">  приходи от наеми на земя</t>
  </si>
  <si>
    <t xml:space="preserve">  приходи от дивиденти</t>
  </si>
  <si>
    <t xml:space="preserve">  приходи от лихви по текущи сметки</t>
  </si>
  <si>
    <t xml:space="preserve">  приходи от лихви от депозити </t>
  </si>
  <si>
    <t>24-09</t>
  </si>
  <si>
    <t xml:space="preserve">  за ползване на детски ясли и др. по здравеоп.</t>
  </si>
  <si>
    <t>27-02</t>
  </si>
  <si>
    <t xml:space="preserve">  за добив на кариерни материали</t>
  </si>
  <si>
    <t>27-09</t>
  </si>
  <si>
    <t xml:space="preserve">  Събран и внесен ДДС (нето)</t>
  </si>
  <si>
    <t xml:space="preserve">  Събран и внесен данък по ЗКПО (нето)</t>
  </si>
  <si>
    <t xml:space="preserve">  Събрани и внесени др.дан.и такси (нето)</t>
  </si>
  <si>
    <t>37-09</t>
  </si>
  <si>
    <t xml:space="preserve">  постъпления от продажба на оборуд., машини</t>
  </si>
  <si>
    <t>40-23</t>
  </si>
  <si>
    <t xml:space="preserve">суми за възстановяване от продажби от   минали години </t>
  </si>
  <si>
    <t>от §40-22 до §40-40</t>
  </si>
  <si>
    <t>параграф от ЕБК</t>
  </si>
  <si>
    <t>ДД</t>
  </si>
  <si>
    <t>МД</t>
  </si>
  <si>
    <t>ОБЩО</t>
  </si>
  <si>
    <t>помощи по реш. на Об.съвет</t>
  </si>
  <si>
    <t>§51-§55</t>
  </si>
  <si>
    <t xml:space="preserve">ЛИХВИ ПО ЗАЕМИ И ДР. </t>
  </si>
  <si>
    <t>22,22,29</t>
  </si>
  <si>
    <t xml:space="preserve">лихви  </t>
  </si>
  <si>
    <t>61-64</t>
  </si>
  <si>
    <t>83-00</t>
  </si>
  <si>
    <t>31-28</t>
  </si>
  <si>
    <t>Получени от общини целеви трансфери от ЦБ</t>
  </si>
  <si>
    <t>31-18</t>
  </si>
  <si>
    <t>Получени целеви трансфери за ЦБ (-)</t>
  </si>
  <si>
    <t>31-20</t>
  </si>
  <si>
    <t>Възстановени трансфери за ЦБ (-)</t>
  </si>
  <si>
    <t>01 - 46</t>
  </si>
  <si>
    <t>88-03</t>
  </si>
  <si>
    <t>45-01</t>
  </si>
  <si>
    <t>45-03</t>
  </si>
  <si>
    <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sz val="12"/>
        <rFont val="Times New Roman Cyr"/>
        <family val="0"/>
      </rPr>
      <t>от страната</t>
    </r>
  </si>
  <si>
    <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sz val="12"/>
        <rFont val="Times New Roman Cyr"/>
        <family val="0"/>
      </rPr>
      <t>от страната</t>
    </r>
  </si>
  <si>
    <t>40-25</t>
  </si>
  <si>
    <t xml:space="preserve">  постъпления от продажба на стопански инвентар</t>
  </si>
  <si>
    <t xml:space="preserve">АКТУАЛИЗАЦИЯ </t>
  </si>
  <si>
    <t xml:space="preserve">                      АКТУАЛИЗАЦИЯ</t>
  </si>
  <si>
    <t>НА БЮДЖЕТА НА ОБЩИНА ПАЗАРДЖИК КЪМ 31.12 2022 г.</t>
  </si>
  <si>
    <t>Уточнен план 2022 г.</t>
  </si>
  <si>
    <t>Отчет към 30.11.2022 г.</t>
  </si>
  <si>
    <t>Актуализация към 31.12.2022 г.</t>
  </si>
  <si>
    <t xml:space="preserve"> Уточнен план 2022 г.</t>
  </si>
  <si>
    <t xml:space="preserve"> Отчет към 30.11.2022 г.</t>
  </si>
  <si>
    <t xml:space="preserve"> Актуализация към 31.12.2022 г.</t>
  </si>
  <si>
    <t xml:space="preserve">                           НА СОБСТВЕНИТЕ БЮДЖЕТНИ ПРИХОДИ КЪМ 31.12.2022г.</t>
  </si>
  <si>
    <t>10-00,46,19</t>
  </si>
  <si>
    <t>10-00,19</t>
  </si>
  <si>
    <t>10-00,19,46</t>
  </si>
  <si>
    <t>70-01</t>
  </si>
  <si>
    <t>Придобиване на дялове и акции</t>
  </si>
  <si>
    <t>Получени/пред. Заеми от МФ</t>
  </si>
  <si>
    <t>74-00</t>
  </si>
  <si>
    <t>78-33</t>
  </si>
  <si>
    <t>Врем. Безлихвени заеми от чужди средства</t>
  </si>
  <si>
    <t>90-00</t>
  </si>
  <si>
    <t>Приватизация, дялове и акции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</si>
</sst>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#\ ###\ ##0"/>
    <numFmt numFmtId="173" formatCode="#,##0\ _л_в"/>
    <numFmt numFmtId="174" formatCode="#\ ###\ ###\ ##0"/>
    <numFmt numFmtId="175" formatCode="[$-402]dd\ mmmm\ yyyy\ &quot;г.&quot;"/>
    <numFmt numFmtId="176" formatCode="0#&quot;-&quot;0#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name val="Tahoma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name val="Heba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172" fontId="5" fillId="0" borderId="14" xfId="0" applyNumberFormat="1" applyFont="1" applyBorder="1" applyAlignment="1" applyProtection="1">
      <alignment/>
      <protection/>
    </xf>
    <xf numFmtId="172" fontId="4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72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5" xfId="0" applyFont="1" applyBorder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172" fontId="4" fillId="0" borderId="16" xfId="0" applyNumberFormat="1" applyFont="1" applyBorder="1" applyAlignment="1" applyProtection="1">
      <alignment horizontal="left" vertical="center"/>
      <protection/>
    </xf>
    <xf numFmtId="172" fontId="13" fillId="0" borderId="14" xfId="0" applyNumberFormat="1" applyFont="1" applyBorder="1" applyAlignment="1" applyProtection="1">
      <alignment/>
      <protection/>
    </xf>
    <xf numFmtId="49" fontId="13" fillId="0" borderId="17" xfId="0" applyNumberFormat="1" applyFont="1" applyBorder="1" applyAlignment="1" applyProtection="1">
      <alignment horizontal="center"/>
      <protection/>
    </xf>
    <xf numFmtId="172" fontId="14" fillId="0" borderId="15" xfId="0" applyNumberFormat="1" applyFont="1" applyBorder="1" applyAlignment="1" applyProtection="1">
      <alignment/>
      <protection/>
    </xf>
    <xf numFmtId="49" fontId="14" fillId="0" borderId="18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 wrapText="1"/>
    </xf>
    <xf numFmtId="49" fontId="5" fillId="0" borderId="2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4" fillId="0" borderId="21" xfId="0" applyFont="1" applyBorder="1" applyAlignment="1">
      <alignment/>
    </xf>
    <xf numFmtId="172" fontId="8" fillId="0" borderId="22" xfId="0" applyNumberFormat="1" applyFont="1" applyBorder="1" applyAlignment="1" applyProtection="1">
      <alignment/>
      <protection/>
    </xf>
    <xf numFmtId="172" fontId="9" fillId="0" borderId="23" xfId="0" applyNumberFormat="1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172" fontId="9" fillId="0" borderId="24" xfId="0" applyNumberFormat="1" applyFont="1" applyBorder="1" applyAlignment="1" applyProtection="1">
      <alignment/>
      <protection/>
    </xf>
    <xf numFmtId="49" fontId="8" fillId="0" borderId="25" xfId="0" applyNumberFormat="1" applyFont="1" applyBorder="1" applyAlignment="1" applyProtection="1">
      <alignment horizontal="center"/>
      <protection/>
    </xf>
    <xf numFmtId="49" fontId="9" fillId="0" borderId="26" xfId="0" applyNumberFormat="1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/>
      <protection/>
    </xf>
    <xf numFmtId="49" fontId="9" fillId="0" borderId="27" xfId="0" applyNumberFormat="1" applyFont="1" applyBorder="1" applyAlignment="1" applyProtection="1">
      <alignment horizontal="center"/>
      <protection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/>
    </xf>
    <xf numFmtId="17" fontId="4" fillId="0" borderId="26" xfId="0" applyNumberFormat="1" applyFont="1" applyBorder="1" applyAlignment="1" quotePrefix="1">
      <alignment horizontal="center"/>
    </xf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49" fontId="5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18" xfId="0" applyNumberFormat="1" applyFont="1" applyBorder="1" applyAlignment="1" quotePrefix="1">
      <alignment horizontal="center"/>
    </xf>
    <xf numFmtId="0" fontId="5" fillId="0" borderId="18" xfId="0" applyNumberFormat="1" applyFont="1" applyBorder="1" applyAlignment="1" quotePrefix="1">
      <alignment horizontal="center"/>
    </xf>
    <xf numFmtId="49" fontId="4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 quotePrefix="1">
      <alignment horizontal="center"/>
    </xf>
    <xf numFmtId="49" fontId="4" fillId="0" borderId="18" xfId="0" applyNumberFormat="1" applyFont="1" applyBorder="1" applyAlignment="1" quotePrefix="1">
      <alignment horizontal="center"/>
    </xf>
    <xf numFmtId="49" fontId="5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 quotePrefix="1">
      <alignment horizontal="center" wrapText="1"/>
    </xf>
    <xf numFmtId="49" fontId="5" fillId="0" borderId="20" xfId="0" applyNumberFormat="1" applyFont="1" applyBorder="1" applyAlignment="1">
      <alignment horizontal="center"/>
    </xf>
    <xf numFmtId="0" fontId="13" fillId="0" borderId="21" xfId="0" applyFont="1" applyBorder="1" applyAlignment="1">
      <alignment/>
    </xf>
    <xf numFmtId="0" fontId="6" fillId="0" borderId="30" xfId="0" applyFont="1" applyBorder="1" applyAlignment="1">
      <alignment/>
    </xf>
    <xf numFmtId="0" fontId="13" fillId="0" borderId="31" xfId="0" applyFont="1" applyBorder="1" applyAlignment="1">
      <alignment horizontal="left"/>
    </xf>
    <xf numFmtId="0" fontId="13" fillId="0" borderId="21" xfId="0" applyFont="1" applyBorder="1" applyAlignment="1">
      <alignment horizontal="left" vertical="center" wrapText="1"/>
    </xf>
    <xf numFmtId="0" fontId="14" fillId="33" borderId="21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32" xfId="33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33" xfId="0" applyNumberFormat="1" applyFont="1" applyBorder="1" applyAlignment="1" applyProtection="1">
      <alignment horizontal="center"/>
      <protection/>
    </xf>
    <xf numFmtId="172" fontId="4" fillId="0" borderId="13" xfId="0" applyNumberFormat="1" applyFont="1" applyBorder="1" applyAlignment="1" applyProtection="1">
      <alignment/>
      <protection/>
    </xf>
    <xf numFmtId="49" fontId="5" fillId="0" borderId="17" xfId="0" applyNumberFormat="1" applyFont="1" applyBorder="1" applyAlignment="1" applyProtection="1">
      <alignment horizontal="center"/>
      <protection/>
    </xf>
    <xf numFmtId="3" fontId="13" fillId="0" borderId="22" xfId="0" applyNumberFormat="1" applyFont="1" applyBorder="1" applyAlignment="1" applyProtection="1">
      <alignment/>
      <protection/>
    </xf>
    <xf numFmtId="3" fontId="13" fillId="0" borderId="34" xfId="0" applyNumberFormat="1" applyFont="1" applyBorder="1" applyAlignment="1" applyProtection="1">
      <alignment/>
      <protection/>
    </xf>
    <xf numFmtId="3" fontId="13" fillId="0" borderId="25" xfId="0" applyNumberFormat="1" applyFont="1" applyBorder="1" applyAlignment="1" applyProtection="1">
      <alignment/>
      <protection/>
    </xf>
    <xf numFmtId="3" fontId="13" fillId="0" borderId="35" xfId="0" applyNumberFormat="1" applyFont="1" applyBorder="1" applyAlignment="1" applyProtection="1">
      <alignment/>
      <protection/>
    </xf>
    <xf numFmtId="3" fontId="13" fillId="0" borderId="31" xfId="0" applyNumberFormat="1" applyFont="1" applyBorder="1" applyAlignment="1" applyProtection="1">
      <alignment/>
      <protection/>
    </xf>
    <xf numFmtId="3" fontId="13" fillId="0" borderId="23" xfId="0" applyNumberFormat="1" applyFont="1" applyFill="1" applyBorder="1" applyAlignment="1" applyProtection="1">
      <alignment/>
      <protection/>
    </xf>
    <xf numFmtId="3" fontId="14" fillId="0" borderId="36" xfId="0" applyNumberFormat="1" applyFont="1" applyFill="1" applyBorder="1" applyAlignment="1" applyProtection="1">
      <alignment/>
      <protection/>
    </xf>
    <xf numFmtId="3" fontId="14" fillId="0" borderId="26" xfId="0" applyNumberFormat="1" applyFont="1" applyFill="1" applyBorder="1" applyAlignment="1" applyProtection="1">
      <alignment/>
      <protection/>
    </xf>
    <xf numFmtId="3" fontId="15" fillId="0" borderId="36" xfId="0" applyNumberFormat="1" applyFont="1" applyBorder="1" applyAlignment="1" applyProtection="1">
      <alignment/>
      <protection/>
    </xf>
    <xf numFmtId="3" fontId="15" fillId="0" borderId="36" xfId="0" applyNumberFormat="1" applyFont="1" applyFill="1" applyBorder="1" applyAlignment="1" applyProtection="1">
      <alignment/>
      <protection/>
    </xf>
    <xf numFmtId="3" fontId="55" fillId="0" borderId="36" xfId="0" applyNumberFormat="1" applyFont="1" applyBorder="1" applyAlignment="1" applyProtection="1">
      <alignment/>
      <protection/>
    </xf>
    <xf numFmtId="3" fontId="14" fillId="0" borderId="36" xfId="0" applyNumberFormat="1" applyFont="1" applyBorder="1" applyAlignment="1" applyProtection="1">
      <alignment/>
      <protection/>
    </xf>
    <xf numFmtId="3" fontId="55" fillId="0" borderId="36" xfId="0" applyNumberFormat="1" applyFont="1" applyFill="1" applyBorder="1" applyAlignment="1" applyProtection="1">
      <alignment/>
      <protection/>
    </xf>
    <xf numFmtId="3" fontId="5" fillId="0" borderId="22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4" fillId="0" borderId="23" xfId="0" applyNumberFormat="1" applyFont="1" applyBorder="1" applyAlignment="1" applyProtection="1">
      <alignment/>
      <protection locked="0"/>
    </xf>
    <xf numFmtId="3" fontId="4" fillId="0" borderId="23" xfId="0" applyNumberFormat="1" applyFont="1" applyBorder="1" applyAlignment="1">
      <alignment/>
    </xf>
    <xf numFmtId="3" fontId="5" fillId="0" borderId="23" xfId="0" applyNumberFormat="1" applyFont="1" applyBorder="1" applyAlignment="1" applyProtection="1">
      <alignment/>
      <protection locked="0"/>
    </xf>
    <xf numFmtId="3" fontId="4" fillId="34" borderId="23" xfId="0" applyNumberFormat="1" applyFont="1" applyFill="1" applyBorder="1" applyAlignment="1">
      <alignment/>
    </xf>
    <xf numFmtId="3" fontId="5" fillId="34" borderId="23" xfId="0" applyNumberFormat="1" applyFont="1" applyFill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34" borderId="37" xfId="0" applyNumberFormat="1" applyFont="1" applyFill="1" applyBorder="1" applyAlignment="1">
      <alignment/>
    </xf>
    <xf numFmtId="3" fontId="5" fillId="34" borderId="38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3" fontId="5" fillId="34" borderId="39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13" fillId="0" borderId="14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34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3" fontId="13" fillId="0" borderId="35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4" fillId="0" borderId="21" xfId="0" applyNumberFormat="1" applyFont="1" applyBorder="1" applyAlignment="1" applyProtection="1">
      <alignment/>
      <protection locked="0"/>
    </xf>
    <xf numFmtId="3" fontId="14" fillId="0" borderId="36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>
      <alignment/>
      <protection locked="0"/>
    </xf>
    <xf numFmtId="3" fontId="9" fillId="0" borderId="36" xfId="0" applyNumberFormat="1" applyFont="1" applyBorder="1" applyAlignment="1" applyProtection="1">
      <alignment/>
      <protection locked="0"/>
    </xf>
    <xf numFmtId="3" fontId="9" fillId="0" borderId="32" xfId="0" applyNumberFormat="1" applyFont="1" applyBorder="1" applyAlignment="1" applyProtection="1">
      <alignment/>
      <protection locked="0"/>
    </xf>
    <xf numFmtId="3" fontId="9" fillId="34" borderId="32" xfId="0" applyNumberFormat="1" applyFont="1" applyFill="1" applyBorder="1" applyAlignment="1" applyProtection="1">
      <alignment/>
      <protection locked="0"/>
    </xf>
    <xf numFmtId="3" fontId="14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8" fillId="0" borderId="21" xfId="0" applyNumberFormat="1" applyFont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8" fillId="0" borderId="21" xfId="0" applyNumberFormat="1" applyFont="1" applyBorder="1" applyAlignment="1" applyProtection="1">
      <alignment/>
      <protection locked="0"/>
    </xf>
    <xf numFmtId="3" fontId="9" fillId="0" borderId="26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14" fillId="0" borderId="36" xfId="0" applyNumberFormat="1" applyFont="1" applyFill="1" applyBorder="1" applyAlignment="1" applyProtection="1">
      <alignment/>
      <protection locked="0"/>
    </xf>
    <xf numFmtId="3" fontId="9" fillId="0" borderId="21" xfId="0" applyNumberFormat="1" applyFont="1" applyBorder="1" applyAlignment="1">
      <alignment/>
    </xf>
    <xf numFmtId="3" fontId="9" fillId="0" borderId="36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9" fillId="0" borderId="40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9" fillId="0" borderId="4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8" fillId="34" borderId="14" xfId="0" applyNumberFormat="1" applyFont="1" applyFill="1" applyBorder="1" applyAlignment="1" applyProtection="1">
      <alignment/>
      <protection/>
    </xf>
    <xf numFmtId="3" fontId="8" fillId="34" borderId="31" xfId="0" applyNumberFormat="1" applyFont="1" applyFill="1" applyBorder="1" applyAlignment="1" applyProtection="1">
      <alignment/>
      <protection/>
    </xf>
    <xf numFmtId="3" fontId="8" fillId="34" borderId="34" xfId="0" applyNumberFormat="1" applyFont="1" applyFill="1" applyBorder="1" applyAlignment="1" applyProtection="1">
      <alignment/>
      <protection/>
    </xf>
    <xf numFmtId="3" fontId="8" fillId="34" borderId="25" xfId="0" applyNumberFormat="1" applyFont="1" applyFill="1" applyBorder="1" applyAlignment="1" applyProtection="1">
      <alignment/>
      <protection/>
    </xf>
    <xf numFmtId="3" fontId="8" fillId="34" borderId="35" xfId="0" applyNumberFormat="1" applyFont="1" applyFill="1" applyBorder="1" applyAlignment="1" applyProtection="1">
      <alignment/>
      <protection/>
    </xf>
    <xf numFmtId="3" fontId="8" fillId="0" borderId="15" xfId="0" applyNumberFormat="1" applyFont="1" applyFill="1" applyBorder="1" applyAlignment="1" applyProtection="1">
      <alignment/>
      <protection/>
    </xf>
    <xf numFmtId="3" fontId="9" fillId="0" borderId="21" xfId="0" applyNumberFormat="1" applyFont="1" applyFill="1" applyBorder="1" applyAlignment="1" applyProtection="1">
      <alignment/>
      <protection/>
    </xf>
    <xf numFmtId="3" fontId="9" fillId="0" borderId="36" xfId="0" applyNumberFormat="1" applyFont="1" applyFill="1" applyBorder="1" applyAlignment="1" applyProtection="1">
      <alignment/>
      <protection/>
    </xf>
    <xf numFmtId="3" fontId="9" fillId="0" borderId="26" xfId="0" applyNumberFormat="1" applyFont="1" applyFill="1" applyBorder="1" applyAlignment="1" applyProtection="1">
      <alignment/>
      <protection/>
    </xf>
    <xf numFmtId="3" fontId="9" fillId="0" borderId="32" xfId="0" applyNumberFormat="1" applyFont="1" applyFill="1" applyBorder="1" applyAlignment="1" applyProtection="1">
      <alignment/>
      <protection/>
    </xf>
    <xf numFmtId="3" fontId="8" fillId="0" borderId="16" xfId="0" applyNumberFormat="1" applyFont="1" applyFill="1" applyBorder="1" applyAlignment="1" applyProtection="1">
      <alignment/>
      <protection/>
    </xf>
    <xf numFmtId="3" fontId="9" fillId="0" borderId="30" xfId="0" applyNumberFormat="1" applyFont="1" applyFill="1" applyBorder="1" applyAlignment="1" applyProtection="1">
      <alignment/>
      <protection/>
    </xf>
    <xf numFmtId="3" fontId="9" fillId="0" borderId="40" xfId="0" applyNumberFormat="1" applyFont="1" applyFill="1" applyBorder="1" applyAlignment="1" applyProtection="1">
      <alignment/>
      <protection/>
    </xf>
    <xf numFmtId="3" fontId="9" fillId="0" borderId="27" xfId="0" applyNumberFormat="1" applyFont="1" applyFill="1" applyBorder="1" applyAlignment="1" applyProtection="1">
      <alignment/>
      <protection/>
    </xf>
    <xf numFmtId="3" fontId="9" fillId="0" borderId="41" xfId="0" applyNumberFormat="1" applyFont="1" applyFill="1" applyBorder="1" applyAlignment="1" applyProtection="1">
      <alignment/>
      <protection/>
    </xf>
    <xf numFmtId="172" fontId="14" fillId="0" borderId="15" xfId="0" applyNumberFormat="1" applyFont="1" applyBorder="1" applyAlignment="1" applyProtection="1">
      <alignment/>
      <protection locked="0"/>
    </xf>
    <xf numFmtId="172" fontId="14" fillId="0" borderId="15" xfId="0" applyNumberFormat="1" applyFont="1" applyBorder="1" applyAlignment="1">
      <alignment/>
    </xf>
    <xf numFmtId="172" fontId="14" fillId="0" borderId="15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Border="1" applyAlignment="1" applyProtection="1">
      <alignment/>
      <protection locked="0"/>
    </xf>
    <xf numFmtId="3" fontId="5" fillId="0" borderId="15" xfId="0" applyNumberFormat="1" applyFont="1" applyBorder="1" applyAlignment="1" applyProtection="1">
      <alignment/>
      <protection locked="0"/>
    </xf>
    <xf numFmtId="3" fontId="16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14" fillId="0" borderId="32" xfId="0" applyNumberFormat="1" applyFont="1" applyFill="1" applyBorder="1" applyAlignment="1" applyProtection="1">
      <alignment/>
      <protection/>
    </xf>
    <xf numFmtId="172" fontId="14" fillId="0" borderId="36" xfId="0" applyNumberFormat="1" applyFont="1" applyFill="1" applyBorder="1" applyAlignment="1" applyProtection="1">
      <alignment/>
      <protection/>
    </xf>
    <xf numFmtId="0" fontId="14" fillId="0" borderId="36" xfId="0" applyFont="1" applyBorder="1" applyAlignment="1" applyProtection="1">
      <alignment/>
      <protection/>
    </xf>
    <xf numFmtId="3" fontId="14" fillId="0" borderId="40" xfId="0" applyNumberFormat="1" applyFont="1" applyFill="1" applyBorder="1" applyAlignment="1" applyProtection="1">
      <alignment/>
      <protection/>
    </xf>
    <xf numFmtId="3" fontId="15" fillId="0" borderId="40" xfId="0" applyNumberFormat="1" applyFont="1" applyBorder="1" applyAlignment="1" applyProtection="1">
      <alignment/>
      <protection/>
    </xf>
    <xf numFmtId="3" fontId="14" fillId="0" borderId="41" xfId="0" applyNumberFormat="1" applyFont="1" applyFill="1" applyBorder="1" applyAlignment="1" applyProtection="1">
      <alignment/>
      <protection/>
    </xf>
    <xf numFmtId="3" fontId="13" fillId="0" borderId="42" xfId="0" applyNumberFormat="1" applyFont="1" applyBorder="1" applyAlignment="1">
      <alignment/>
    </xf>
    <xf numFmtId="3" fontId="13" fillId="0" borderId="43" xfId="0" applyNumberFormat="1" applyFont="1" applyBorder="1" applyAlignment="1">
      <alignment/>
    </xf>
    <xf numFmtId="172" fontId="14" fillId="0" borderId="18" xfId="0" applyNumberFormat="1" applyFont="1" applyBorder="1" applyAlignment="1" applyProtection="1">
      <alignment/>
      <protection locked="0"/>
    </xf>
    <xf numFmtId="3" fontId="14" fillId="0" borderId="43" xfId="0" applyNumberFormat="1" applyFont="1" applyBorder="1" applyAlignment="1" applyProtection="1">
      <alignment/>
      <protection locked="0"/>
    </xf>
    <xf numFmtId="172" fontId="14" fillId="0" borderId="18" xfId="0" applyNumberFormat="1" applyFont="1" applyBorder="1" applyAlignment="1">
      <alignment/>
    </xf>
    <xf numFmtId="0" fontId="14" fillId="0" borderId="18" xfId="0" applyFont="1" applyBorder="1" applyAlignment="1">
      <alignment/>
    </xf>
    <xf numFmtId="3" fontId="14" fillId="0" borderId="43" xfId="0" applyNumberFormat="1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172" fontId="14" fillId="0" borderId="45" xfId="0" applyNumberFormat="1" applyFont="1" applyBorder="1" applyAlignment="1" applyProtection="1">
      <alignment/>
      <protection locked="0"/>
    </xf>
    <xf numFmtId="172" fontId="14" fillId="34" borderId="45" xfId="0" applyNumberFormat="1" applyFont="1" applyFill="1" applyBorder="1" applyAlignment="1" applyProtection="1">
      <alignment/>
      <protection locked="0"/>
    </xf>
    <xf numFmtId="3" fontId="14" fillId="34" borderId="43" xfId="0" applyNumberFormat="1" applyFont="1" applyFill="1" applyBorder="1" applyAlignment="1" applyProtection="1">
      <alignment/>
      <protection locked="0"/>
    </xf>
    <xf numFmtId="172" fontId="14" fillId="0" borderId="45" xfId="0" applyNumberFormat="1" applyFont="1" applyBorder="1" applyAlignment="1">
      <alignment/>
    </xf>
    <xf numFmtId="3" fontId="14" fillId="0" borderId="15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0" fontId="19" fillId="33" borderId="47" xfId="34" applyFont="1" applyFill="1" applyBorder="1" applyAlignment="1">
      <alignment horizontal="left" vertical="center" wrapText="1"/>
      <protection/>
    </xf>
    <xf numFmtId="0" fontId="19" fillId="33" borderId="48" xfId="34" applyFont="1" applyFill="1" applyBorder="1" applyAlignment="1">
      <alignment horizontal="left" vertical="center" wrapText="1"/>
      <protection/>
    </xf>
    <xf numFmtId="3" fontId="5" fillId="0" borderId="1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34" borderId="50" xfId="0" applyNumberFormat="1" applyFont="1" applyFill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2" xfId="0" applyNumberFormat="1" applyFont="1" applyBorder="1" applyAlignment="1" applyProtection="1">
      <alignment/>
      <protection locked="0"/>
    </xf>
    <xf numFmtId="3" fontId="5" fillId="0" borderId="32" xfId="0" applyNumberFormat="1" applyFont="1" applyBorder="1" applyAlignment="1" applyProtection="1">
      <alignment/>
      <protection locked="0"/>
    </xf>
    <xf numFmtId="3" fontId="17" fillId="0" borderId="32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34" borderId="52" xfId="0" applyNumberFormat="1" applyFont="1" applyFill="1" applyBorder="1" applyAlignment="1">
      <alignment/>
    </xf>
    <xf numFmtId="3" fontId="20" fillId="33" borderId="32" xfId="33" applyNumberFormat="1" applyFont="1" applyFill="1" applyBorder="1" applyAlignment="1" applyProtection="1">
      <alignment horizontal="right" vertical="center"/>
      <protection locked="0"/>
    </xf>
    <xf numFmtId="3" fontId="4" fillId="34" borderId="32" xfId="0" applyNumberFormat="1" applyFont="1" applyFill="1" applyBorder="1" applyAlignment="1">
      <alignment/>
    </xf>
    <xf numFmtId="3" fontId="9" fillId="0" borderId="45" xfId="0" applyNumberFormat="1" applyFont="1" applyFill="1" applyBorder="1" applyAlignment="1" applyProtection="1">
      <alignment/>
      <protection/>
    </xf>
    <xf numFmtId="3" fontId="13" fillId="0" borderId="21" xfId="0" applyNumberFormat="1" applyFont="1" applyFill="1" applyBorder="1" applyAlignment="1" applyProtection="1">
      <alignment/>
      <protection/>
    </xf>
    <xf numFmtId="3" fontId="13" fillId="0" borderId="53" xfId="0" applyNumberFormat="1" applyFont="1" applyFill="1" applyBorder="1" applyAlignment="1" applyProtection="1">
      <alignment/>
      <protection/>
    </xf>
    <xf numFmtId="3" fontId="14" fillId="0" borderId="54" xfId="0" applyNumberFormat="1" applyFont="1" applyFill="1" applyBorder="1" applyAlignment="1" applyProtection="1">
      <alignment/>
      <protection/>
    </xf>
    <xf numFmtId="3" fontId="14" fillId="0" borderId="54" xfId="0" applyNumberFormat="1" applyFont="1" applyBorder="1" applyAlignment="1" applyProtection="1">
      <alignment/>
      <protection/>
    </xf>
    <xf numFmtId="3" fontId="14" fillId="0" borderId="55" xfId="0" applyNumberFormat="1" applyFont="1" applyFill="1" applyBorder="1" applyAlignment="1" applyProtection="1">
      <alignment/>
      <protection/>
    </xf>
    <xf numFmtId="3" fontId="13" fillId="0" borderId="24" xfId="0" applyNumberFormat="1" applyFont="1" applyFill="1" applyBorder="1" applyAlignment="1" applyProtection="1">
      <alignment/>
      <protection/>
    </xf>
    <xf numFmtId="3" fontId="14" fillId="0" borderId="40" xfId="0" applyNumberFormat="1" applyFont="1" applyBorder="1" applyAlignment="1" applyProtection="1">
      <alignment/>
      <protection/>
    </xf>
    <xf numFmtId="3" fontId="13" fillId="0" borderId="30" xfId="0" applyNumberFormat="1" applyFont="1" applyFill="1" applyBorder="1" applyAlignment="1" applyProtection="1">
      <alignment/>
      <protection/>
    </xf>
    <xf numFmtId="3" fontId="13" fillId="34" borderId="22" xfId="0" applyNumberFormat="1" applyFont="1" applyFill="1" applyBorder="1" applyAlignment="1" applyProtection="1">
      <alignment/>
      <protection/>
    </xf>
    <xf numFmtId="3" fontId="13" fillId="34" borderId="34" xfId="0" applyNumberFormat="1" applyFont="1" applyFill="1" applyBorder="1" applyAlignment="1" applyProtection="1">
      <alignment/>
      <protection/>
    </xf>
    <xf numFmtId="3" fontId="13" fillId="34" borderId="35" xfId="0" applyNumberFormat="1" applyFont="1" applyFill="1" applyBorder="1" applyAlignment="1" applyProtection="1">
      <alignment/>
      <protection/>
    </xf>
    <xf numFmtId="3" fontId="13" fillId="34" borderId="56" xfId="0" applyNumberFormat="1" applyFont="1" applyFill="1" applyBorder="1" applyAlignment="1" applyProtection="1">
      <alignment/>
      <protection/>
    </xf>
    <xf numFmtId="3" fontId="13" fillId="34" borderId="57" xfId="0" applyNumberFormat="1" applyFont="1" applyFill="1" applyBorder="1" applyAlignment="1" applyProtection="1">
      <alignment/>
      <protection/>
    </xf>
    <xf numFmtId="3" fontId="13" fillId="34" borderId="58" xfId="0" applyNumberFormat="1" applyFont="1" applyFill="1" applyBorder="1" applyAlignment="1" applyProtection="1">
      <alignment/>
      <protection/>
    </xf>
    <xf numFmtId="3" fontId="13" fillId="34" borderId="59" xfId="0" applyNumberFormat="1" applyFont="1" applyFill="1" applyBorder="1" applyAlignment="1" applyProtection="1">
      <alignment/>
      <protection/>
    </xf>
    <xf numFmtId="3" fontId="13" fillId="34" borderId="23" xfId="0" applyNumberFormat="1" applyFont="1" applyFill="1" applyBorder="1" applyAlignment="1" applyProtection="1">
      <alignment/>
      <protection/>
    </xf>
    <xf numFmtId="3" fontId="14" fillId="34" borderId="36" xfId="0" applyNumberFormat="1" applyFont="1" applyFill="1" applyBorder="1" applyAlignment="1" applyProtection="1">
      <alignment/>
      <protection/>
    </xf>
    <xf numFmtId="3" fontId="14" fillId="34" borderId="32" xfId="0" applyNumberFormat="1" applyFont="1" applyFill="1" applyBorder="1" applyAlignment="1" applyProtection="1">
      <alignment/>
      <protection/>
    </xf>
    <xf numFmtId="3" fontId="13" fillId="34" borderId="21" xfId="0" applyNumberFormat="1" applyFont="1" applyFill="1" applyBorder="1" applyAlignment="1" applyProtection="1">
      <alignment/>
      <protection/>
    </xf>
    <xf numFmtId="3" fontId="13" fillId="34" borderId="24" xfId="0" applyNumberFormat="1" applyFont="1" applyFill="1" applyBorder="1" applyAlignment="1" applyProtection="1">
      <alignment/>
      <protection/>
    </xf>
    <xf numFmtId="3" fontId="14" fillId="34" borderId="40" xfId="0" applyNumberFormat="1" applyFont="1" applyFill="1" applyBorder="1" applyAlignment="1" applyProtection="1">
      <alignment/>
      <protection/>
    </xf>
    <xf numFmtId="3" fontId="14" fillId="34" borderId="41" xfId="0" applyNumberFormat="1" applyFont="1" applyFill="1" applyBorder="1" applyAlignment="1" applyProtection="1">
      <alignment/>
      <protection/>
    </xf>
    <xf numFmtId="3" fontId="13" fillId="34" borderId="30" xfId="0" applyNumberFormat="1" applyFont="1" applyFill="1" applyBorder="1" applyAlignment="1" applyProtection="1">
      <alignment/>
      <protection/>
    </xf>
    <xf numFmtId="0" fontId="14" fillId="0" borderId="18" xfId="0" applyFont="1" applyBorder="1" applyAlignment="1" applyProtection="1">
      <alignment horizontal="center"/>
      <protection/>
    </xf>
    <xf numFmtId="49" fontId="14" fillId="0" borderId="33" xfId="0" applyNumberFormat="1" applyFont="1" applyBorder="1" applyAlignment="1" applyProtection="1">
      <alignment horizontal="center"/>
      <protection/>
    </xf>
    <xf numFmtId="0" fontId="4" fillId="0" borderId="26" xfId="33" applyFont="1" applyFill="1" applyBorder="1" applyAlignment="1" applyProtection="1">
      <alignment horizontal="center" vertical="center"/>
      <protection/>
    </xf>
    <xf numFmtId="172" fontId="14" fillId="0" borderId="43" xfId="0" applyNumberFormat="1" applyFont="1" applyBorder="1" applyAlignment="1" applyProtection="1">
      <alignment/>
      <protection locked="0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60" xfId="0" applyFont="1" applyBorder="1" applyAlignment="1" applyProtection="1">
      <alignment horizontal="center" vertical="center" wrapText="1"/>
      <protection/>
    </xf>
    <xf numFmtId="0" fontId="5" fillId="0" borderId="6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62" xfId="0" applyFont="1" applyBorder="1" applyAlignment="1" applyProtection="1">
      <alignment horizontal="center" vertical="center" wrapText="1"/>
      <protection/>
    </xf>
    <xf numFmtId="0" fontId="5" fillId="0" borderId="63" xfId="0" applyFont="1" applyBorder="1" applyAlignment="1" applyProtection="1">
      <alignment horizontal="center" vertical="center" wrapText="1"/>
      <protection/>
    </xf>
    <xf numFmtId="0" fontId="5" fillId="0" borderId="64" xfId="0" applyFont="1" applyBorder="1" applyAlignment="1" applyProtection="1">
      <alignment horizontal="center" vertical="center" wrapText="1"/>
      <protection/>
    </xf>
    <xf numFmtId="0" fontId="5" fillId="0" borderId="65" xfId="0" applyFont="1" applyBorder="1" applyAlignment="1" applyProtection="1">
      <alignment horizontal="center" vertical="center" wrapText="1"/>
      <protection/>
    </xf>
    <xf numFmtId="0" fontId="5" fillId="0" borderId="66" xfId="0" applyFont="1" applyBorder="1" applyAlignment="1" applyProtection="1">
      <alignment horizontal="center"/>
      <protection/>
    </xf>
    <xf numFmtId="0" fontId="5" fillId="0" borderId="67" xfId="0" applyFont="1" applyBorder="1" applyAlignment="1" applyProtection="1">
      <alignment horizontal="center"/>
      <protection/>
    </xf>
    <xf numFmtId="0" fontId="5" fillId="0" borderId="68" xfId="0" applyFont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50" zoomScaleNormal="50" zoomScalePageLayoutView="0" workbookViewId="0" topLeftCell="A1">
      <selection activeCell="R23" sqref="R23"/>
    </sheetView>
  </sheetViews>
  <sheetFormatPr defaultColWidth="9.140625" defaultRowHeight="12.75"/>
  <cols>
    <col min="1" max="1" width="53.8515625" style="3" customWidth="1"/>
    <col min="2" max="2" width="13.421875" style="3" customWidth="1"/>
    <col min="3" max="3" width="18.8515625" style="3" customWidth="1"/>
    <col min="4" max="4" width="16.8515625" style="3" customWidth="1"/>
    <col min="5" max="5" width="15.8515625" style="3" customWidth="1"/>
    <col min="6" max="6" width="23.57421875" style="3" customWidth="1"/>
    <col min="7" max="7" width="21.421875" style="3" hidden="1" customWidth="1"/>
    <col min="8" max="8" width="22.00390625" style="3" hidden="1" customWidth="1"/>
    <col min="9" max="9" width="20.57421875" style="3" hidden="1" customWidth="1"/>
    <col min="10" max="10" width="19.421875" style="3" hidden="1" customWidth="1"/>
    <col min="11" max="11" width="19.7109375" style="3" customWidth="1"/>
    <col min="12" max="12" width="18.00390625" style="3" customWidth="1"/>
    <col min="13" max="13" width="15.7109375" style="3" customWidth="1"/>
    <col min="14" max="14" width="16.8515625" style="3" customWidth="1"/>
    <col min="15" max="16384" width="9.140625" style="3" customWidth="1"/>
  </cols>
  <sheetData>
    <row r="1" spans="4:12" ht="15.75">
      <c r="D1" s="7"/>
      <c r="H1" s="7"/>
      <c r="L1" s="3" t="s">
        <v>150</v>
      </c>
    </row>
    <row r="3" spans="1:6" ht="18" customHeight="1">
      <c r="A3" s="252" t="s">
        <v>200</v>
      </c>
      <c r="B3" s="252"/>
      <c r="C3" s="252"/>
      <c r="D3" s="252"/>
      <c r="E3" s="252"/>
      <c r="F3" s="252"/>
    </row>
    <row r="4" spans="1:6" ht="15.75" customHeight="1">
      <c r="A4" s="252" t="s">
        <v>202</v>
      </c>
      <c r="B4" s="252"/>
      <c r="C4" s="252"/>
      <c r="D4" s="252"/>
      <c r="E4" s="252"/>
      <c r="F4" s="252"/>
    </row>
    <row r="5" ht="12.75" customHeight="1" thickBot="1"/>
    <row r="6" spans="1:14" ht="16.5" customHeight="1" thickBot="1">
      <c r="A6" s="8" t="s">
        <v>0</v>
      </c>
      <c r="B6" s="9" t="s">
        <v>1</v>
      </c>
      <c r="C6" s="257" t="s">
        <v>203</v>
      </c>
      <c r="D6" s="258"/>
      <c r="E6" s="258"/>
      <c r="F6" s="259"/>
      <c r="G6" s="257" t="s">
        <v>204</v>
      </c>
      <c r="H6" s="258"/>
      <c r="I6" s="258"/>
      <c r="J6" s="259"/>
      <c r="K6" s="257" t="s">
        <v>205</v>
      </c>
      <c r="L6" s="258"/>
      <c r="M6" s="258"/>
      <c r="N6" s="259"/>
    </row>
    <row r="7" spans="1:14" ht="19.5" customHeight="1">
      <c r="A7" s="10"/>
      <c r="B7" s="10" t="s">
        <v>2</v>
      </c>
      <c r="C7" s="253" t="s">
        <v>3</v>
      </c>
      <c r="D7" s="250" t="s">
        <v>145</v>
      </c>
      <c r="E7" s="250" t="s">
        <v>147</v>
      </c>
      <c r="F7" s="255" t="s">
        <v>146</v>
      </c>
      <c r="G7" s="253" t="s">
        <v>3</v>
      </c>
      <c r="H7" s="250" t="s">
        <v>145</v>
      </c>
      <c r="I7" s="250" t="s">
        <v>147</v>
      </c>
      <c r="J7" s="255" t="s">
        <v>146</v>
      </c>
      <c r="K7" s="253" t="s">
        <v>3</v>
      </c>
      <c r="L7" s="250" t="s">
        <v>145</v>
      </c>
      <c r="M7" s="250" t="s">
        <v>147</v>
      </c>
      <c r="N7" s="255" t="s">
        <v>146</v>
      </c>
    </row>
    <row r="8" spans="1:14" ht="18" customHeight="1">
      <c r="A8" s="10" t="s">
        <v>4</v>
      </c>
      <c r="B8" s="10" t="s">
        <v>5</v>
      </c>
      <c r="C8" s="254"/>
      <c r="D8" s="251"/>
      <c r="E8" s="251"/>
      <c r="F8" s="256"/>
      <c r="G8" s="254"/>
      <c r="H8" s="251"/>
      <c r="I8" s="251"/>
      <c r="J8" s="256"/>
      <c r="K8" s="254"/>
      <c r="L8" s="251"/>
      <c r="M8" s="251"/>
      <c r="N8" s="256"/>
    </row>
    <row r="9" spans="1:14" ht="18" customHeight="1">
      <c r="A9" s="10"/>
      <c r="B9" s="10"/>
      <c r="C9" s="254"/>
      <c r="D9" s="251"/>
      <c r="E9" s="251"/>
      <c r="F9" s="256"/>
      <c r="G9" s="254"/>
      <c r="H9" s="251"/>
      <c r="I9" s="251"/>
      <c r="J9" s="256"/>
      <c r="K9" s="254"/>
      <c r="L9" s="251"/>
      <c r="M9" s="251"/>
      <c r="N9" s="256"/>
    </row>
    <row r="10" spans="1:14" ht="18" customHeight="1">
      <c r="A10" s="10"/>
      <c r="B10" s="10"/>
      <c r="C10" s="254"/>
      <c r="D10" s="251"/>
      <c r="E10" s="251"/>
      <c r="F10" s="256"/>
      <c r="G10" s="254"/>
      <c r="H10" s="251"/>
      <c r="I10" s="251"/>
      <c r="J10" s="256"/>
      <c r="K10" s="254"/>
      <c r="L10" s="251"/>
      <c r="M10" s="251"/>
      <c r="N10" s="256"/>
    </row>
    <row r="11" spans="1:14" ht="17.25" customHeight="1" thickBot="1">
      <c r="A11" s="11"/>
      <c r="B11" s="11"/>
      <c r="C11" s="254"/>
      <c r="D11" s="251"/>
      <c r="E11" s="251"/>
      <c r="F11" s="256"/>
      <c r="G11" s="254"/>
      <c r="H11" s="251"/>
      <c r="I11" s="251"/>
      <c r="J11" s="256"/>
      <c r="K11" s="254"/>
      <c r="L11" s="251"/>
      <c r="M11" s="251"/>
      <c r="N11" s="256"/>
    </row>
    <row r="12" spans="1:14" ht="21.75" customHeight="1">
      <c r="A12" s="22" t="s">
        <v>6</v>
      </c>
      <c r="B12" s="23" t="s">
        <v>7</v>
      </c>
      <c r="C12" s="82">
        <f aca="true" t="shared" si="0" ref="C12:N12">SUM(C13:C33)</f>
        <v>145836469</v>
      </c>
      <c r="D12" s="83">
        <f t="shared" si="0"/>
        <v>93203634</v>
      </c>
      <c r="E12" s="83">
        <f t="shared" si="0"/>
        <v>932797</v>
      </c>
      <c r="F12" s="84">
        <f t="shared" si="0"/>
        <v>51700038</v>
      </c>
      <c r="G12" s="82">
        <f t="shared" si="0"/>
        <v>122292735</v>
      </c>
      <c r="H12" s="83">
        <f t="shared" si="0"/>
        <v>74859376</v>
      </c>
      <c r="I12" s="83">
        <f t="shared" si="0"/>
        <v>1617944</v>
      </c>
      <c r="J12" s="85">
        <f t="shared" si="0"/>
        <v>45815415</v>
      </c>
      <c r="K12" s="86">
        <f t="shared" si="0"/>
        <v>148333066</v>
      </c>
      <c r="L12" s="83">
        <f t="shared" si="0"/>
        <v>93203634</v>
      </c>
      <c r="M12" s="83">
        <f t="shared" si="0"/>
        <v>1146875</v>
      </c>
      <c r="N12" s="85">
        <f t="shared" si="0"/>
        <v>53982557</v>
      </c>
    </row>
    <row r="13" spans="1:14" ht="18">
      <c r="A13" s="24" t="s">
        <v>8</v>
      </c>
      <c r="B13" s="25" t="s">
        <v>192</v>
      </c>
      <c r="C13" s="87">
        <f>SUM(D13:F13)</f>
        <v>43306772</v>
      </c>
      <c r="D13" s="88"/>
      <c r="E13" s="88">
        <v>932797</v>
      </c>
      <c r="F13" s="88">
        <v>42373975</v>
      </c>
      <c r="G13" s="87">
        <f>SUM(H13:J13)</f>
        <v>33134500</v>
      </c>
      <c r="H13" s="88">
        <v>39074</v>
      </c>
      <c r="I13" s="88">
        <v>1617944</v>
      </c>
      <c r="J13" s="171">
        <v>31477482</v>
      </c>
      <c r="K13" s="221">
        <f aca="true" t="shared" si="1" ref="K13:K32">SUM(L13:N13)</f>
        <v>44797775</v>
      </c>
      <c r="L13" s="88"/>
      <c r="M13" s="88">
        <v>1146875</v>
      </c>
      <c r="N13" s="171">
        <v>43650900</v>
      </c>
    </row>
    <row r="14" spans="1:14" ht="18">
      <c r="A14" s="24" t="s">
        <v>106</v>
      </c>
      <c r="B14" s="25" t="s">
        <v>9</v>
      </c>
      <c r="C14" s="87">
        <f aca="true" t="shared" si="2" ref="C14:C32">SUM(D14:F14)</f>
        <v>77867973</v>
      </c>
      <c r="D14" s="88">
        <v>77867973</v>
      </c>
      <c r="E14" s="90"/>
      <c r="F14" s="93"/>
      <c r="G14" s="87">
        <f aca="true" t="shared" si="3" ref="G14:G32">SUM(H14:J14)</f>
        <v>71483431</v>
      </c>
      <c r="H14" s="88">
        <v>71483431</v>
      </c>
      <c r="I14" s="93"/>
      <c r="J14" s="171"/>
      <c r="K14" s="221">
        <f t="shared" si="1"/>
        <v>77867973</v>
      </c>
      <c r="L14" s="88">
        <v>77867973</v>
      </c>
      <c r="M14" s="93"/>
      <c r="N14" s="171"/>
    </row>
    <row r="15" spans="1:14" ht="18">
      <c r="A15" s="24" t="s">
        <v>10</v>
      </c>
      <c r="B15" s="25" t="s">
        <v>11</v>
      </c>
      <c r="C15" s="87">
        <f t="shared" si="2"/>
        <v>7707300</v>
      </c>
      <c r="D15" s="91"/>
      <c r="E15" s="90"/>
      <c r="F15" s="93">
        <v>7707300</v>
      </c>
      <c r="G15" s="87">
        <f t="shared" si="3"/>
        <v>7234602</v>
      </c>
      <c r="H15" s="88"/>
      <c r="I15" s="93"/>
      <c r="J15" s="171">
        <v>7234602</v>
      </c>
      <c r="K15" s="221">
        <f t="shared" si="1"/>
        <v>7707300</v>
      </c>
      <c r="L15" s="88"/>
      <c r="M15" s="93"/>
      <c r="N15" s="171">
        <v>7707300</v>
      </c>
    </row>
    <row r="16" spans="1:14" ht="18">
      <c r="A16" s="24" t="s">
        <v>134</v>
      </c>
      <c r="B16" s="25" t="s">
        <v>11</v>
      </c>
      <c r="C16" s="87">
        <f t="shared" si="2"/>
        <v>259400</v>
      </c>
      <c r="D16" s="91"/>
      <c r="E16" s="90"/>
      <c r="F16" s="93">
        <v>259400</v>
      </c>
      <c r="G16" s="87">
        <f t="shared" si="3"/>
        <v>243225</v>
      </c>
      <c r="H16" s="88"/>
      <c r="I16" s="93"/>
      <c r="J16" s="171">
        <v>243225</v>
      </c>
      <c r="K16" s="221">
        <f t="shared" si="1"/>
        <v>259400</v>
      </c>
      <c r="L16" s="88"/>
      <c r="M16" s="93"/>
      <c r="N16" s="171">
        <v>259400</v>
      </c>
    </row>
    <row r="17" spans="1:14" ht="18">
      <c r="A17" s="24" t="s">
        <v>12</v>
      </c>
      <c r="B17" s="25" t="s">
        <v>13</v>
      </c>
      <c r="C17" s="87">
        <f t="shared" si="2"/>
        <v>3388800</v>
      </c>
      <c r="D17" s="88">
        <v>100000</v>
      </c>
      <c r="E17" s="92"/>
      <c r="F17" s="93">
        <v>3288800</v>
      </c>
      <c r="G17" s="87">
        <f t="shared" si="3"/>
        <v>1393237</v>
      </c>
      <c r="H17" s="88">
        <v>17949</v>
      </c>
      <c r="I17" s="93"/>
      <c r="J17" s="171">
        <v>1375288</v>
      </c>
      <c r="K17" s="221">
        <f t="shared" si="1"/>
        <v>3388800</v>
      </c>
      <c r="L17" s="88">
        <v>100000</v>
      </c>
      <c r="M17" s="93"/>
      <c r="N17" s="171">
        <v>3288800</v>
      </c>
    </row>
    <row r="18" spans="1:14" ht="18">
      <c r="A18" s="24" t="s">
        <v>189</v>
      </c>
      <c r="B18" s="25" t="s">
        <v>188</v>
      </c>
      <c r="C18" s="87">
        <f t="shared" si="2"/>
        <v>439047</v>
      </c>
      <c r="D18" s="88">
        <v>439047</v>
      </c>
      <c r="E18" s="92"/>
      <c r="F18" s="89"/>
      <c r="G18" s="87">
        <f t="shared" si="3"/>
        <v>430814</v>
      </c>
      <c r="H18" s="88">
        <v>430814</v>
      </c>
      <c r="I18" s="93"/>
      <c r="J18" s="171"/>
      <c r="K18" s="221">
        <f t="shared" si="1"/>
        <v>439047</v>
      </c>
      <c r="L18" s="88">
        <v>439047</v>
      </c>
      <c r="M18" s="93"/>
      <c r="N18" s="171"/>
    </row>
    <row r="19" spans="1:14" ht="18">
      <c r="A19" s="24" t="s">
        <v>191</v>
      </c>
      <c r="B19" s="25" t="s">
        <v>190</v>
      </c>
      <c r="C19" s="87">
        <f>SUM(D19:F19)</f>
        <v>0</v>
      </c>
      <c r="D19" s="88"/>
      <c r="E19" s="92"/>
      <c r="F19" s="89"/>
      <c r="G19" s="87">
        <f>SUM(H19:J19)</f>
        <v>0</v>
      </c>
      <c r="H19" s="88"/>
      <c r="I19" s="93"/>
      <c r="J19" s="171"/>
      <c r="K19" s="221">
        <f>SUM(L19:N19)</f>
        <v>0</v>
      </c>
      <c r="L19" s="88"/>
      <c r="M19" s="93"/>
      <c r="N19" s="171"/>
    </row>
    <row r="20" spans="1:14" ht="18">
      <c r="A20" s="24" t="s">
        <v>187</v>
      </c>
      <c r="B20" s="25" t="s">
        <v>186</v>
      </c>
      <c r="C20" s="87">
        <f t="shared" si="2"/>
        <v>1658065</v>
      </c>
      <c r="D20" s="88">
        <v>1658065</v>
      </c>
      <c r="E20" s="92"/>
      <c r="F20" s="89"/>
      <c r="G20" s="87">
        <f t="shared" si="3"/>
        <v>1182975</v>
      </c>
      <c r="H20" s="88">
        <v>1182975</v>
      </c>
      <c r="I20" s="93"/>
      <c r="J20" s="171"/>
      <c r="K20" s="221">
        <f t="shared" si="1"/>
        <v>1658065</v>
      </c>
      <c r="L20" s="88">
        <v>1658065</v>
      </c>
      <c r="M20" s="93"/>
      <c r="N20" s="171"/>
    </row>
    <row r="21" spans="1:14" ht="18">
      <c r="A21" s="24" t="s">
        <v>152</v>
      </c>
      <c r="B21" s="25" t="s">
        <v>184</v>
      </c>
      <c r="C21" s="87">
        <f t="shared" si="2"/>
        <v>8697801</v>
      </c>
      <c r="D21" s="88">
        <v>6199122</v>
      </c>
      <c r="E21" s="93"/>
      <c r="F21" s="89">
        <v>2498679</v>
      </c>
      <c r="G21" s="87">
        <f t="shared" si="3"/>
        <v>8744373</v>
      </c>
      <c r="H21" s="88">
        <v>6199122</v>
      </c>
      <c r="I21" s="93"/>
      <c r="J21" s="171">
        <v>2545251</v>
      </c>
      <c r="K21" s="221">
        <f t="shared" si="1"/>
        <v>8697801</v>
      </c>
      <c r="L21" s="88">
        <v>6199122</v>
      </c>
      <c r="M21" s="93"/>
      <c r="N21" s="171">
        <v>2498679</v>
      </c>
    </row>
    <row r="22" spans="1:14" ht="18">
      <c r="A22" s="24" t="s">
        <v>214</v>
      </c>
      <c r="B22" s="25" t="s">
        <v>213</v>
      </c>
      <c r="C22" s="87">
        <f>SUM(D22:F22)</f>
        <v>-50000</v>
      </c>
      <c r="D22" s="88"/>
      <c r="E22" s="93"/>
      <c r="F22" s="89">
        <v>-50000</v>
      </c>
      <c r="G22" s="87">
        <f aca="true" t="shared" si="4" ref="G22:G27">SUM(H22:J22)</f>
        <v>-50000</v>
      </c>
      <c r="H22" s="88"/>
      <c r="I22" s="93"/>
      <c r="J22" s="171">
        <v>-50000</v>
      </c>
      <c r="K22" s="221">
        <f aca="true" t="shared" si="5" ref="K22:K27">SUM(L22:N22)</f>
        <v>-50000</v>
      </c>
      <c r="L22" s="88"/>
      <c r="M22" s="93"/>
      <c r="N22" s="171">
        <v>-50000</v>
      </c>
    </row>
    <row r="23" spans="1:14" ht="18">
      <c r="A23" s="24" t="s">
        <v>215</v>
      </c>
      <c r="B23" s="25" t="s">
        <v>216</v>
      </c>
      <c r="C23" s="87">
        <f>SUM(D23:F23)</f>
        <v>-2000000</v>
      </c>
      <c r="D23" s="88"/>
      <c r="E23" s="93"/>
      <c r="F23" s="89">
        <v>-2000000</v>
      </c>
      <c r="G23" s="87">
        <f t="shared" si="4"/>
        <v>-2000000</v>
      </c>
      <c r="H23" s="88"/>
      <c r="I23" s="93"/>
      <c r="J23" s="171">
        <v>-2000000</v>
      </c>
      <c r="K23" s="221">
        <f t="shared" si="5"/>
        <v>-2000000</v>
      </c>
      <c r="L23" s="88"/>
      <c r="M23" s="93"/>
      <c r="N23" s="171">
        <v>-2000000</v>
      </c>
    </row>
    <row r="24" spans="1:14" ht="18">
      <c r="A24" s="24" t="s">
        <v>126</v>
      </c>
      <c r="B24" s="25" t="s">
        <v>125</v>
      </c>
      <c r="C24" s="87">
        <f t="shared" si="2"/>
        <v>0</v>
      </c>
      <c r="D24" s="88">
        <v>5666889</v>
      </c>
      <c r="E24" s="93"/>
      <c r="F24" s="171">
        <v>-5666889</v>
      </c>
      <c r="G24" s="87">
        <f t="shared" si="4"/>
        <v>0</v>
      </c>
      <c r="H24" s="88">
        <v>-1538867</v>
      </c>
      <c r="I24" s="93"/>
      <c r="J24" s="171">
        <v>1538867</v>
      </c>
      <c r="K24" s="221">
        <f t="shared" si="5"/>
        <v>0</v>
      </c>
      <c r="L24" s="88">
        <v>5666889</v>
      </c>
      <c r="M24" s="93"/>
      <c r="N24" s="171">
        <v>-5666889</v>
      </c>
    </row>
    <row r="25" spans="1:14" ht="18">
      <c r="A25" s="24" t="s">
        <v>153</v>
      </c>
      <c r="B25" s="25" t="s">
        <v>154</v>
      </c>
      <c r="C25" s="87">
        <f t="shared" si="2"/>
        <v>3339030</v>
      </c>
      <c r="D25" s="88">
        <v>78248</v>
      </c>
      <c r="E25" s="93"/>
      <c r="F25" s="171">
        <v>3260782</v>
      </c>
      <c r="G25" s="87">
        <f t="shared" si="4"/>
        <v>1524964</v>
      </c>
      <c r="H25" s="88">
        <v>-121716</v>
      </c>
      <c r="I25" s="93"/>
      <c r="J25" s="171">
        <v>1646680</v>
      </c>
      <c r="K25" s="221">
        <f t="shared" si="5"/>
        <v>1551885</v>
      </c>
      <c r="L25" s="88">
        <v>78248</v>
      </c>
      <c r="M25" s="93"/>
      <c r="N25" s="171">
        <v>1473637</v>
      </c>
    </row>
    <row r="26" spans="1:14" ht="18">
      <c r="A26" s="24" t="s">
        <v>218</v>
      </c>
      <c r="B26" s="25" t="s">
        <v>217</v>
      </c>
      <c r="C26" s="87">
        <f>SUM(D26:F26)</f>
        <v>0</v>
      </c>
      <c r="D26" s="88"/>
      <c r="E26" s="93"/>
      <c r="F26" s="171"/>
      <c r="G26" s="87">
        <f t="shared" si="4"/>
        <v>442991</v>
      </c>
      <c r="H26" s="88"/>
      <c r="I26" s="93"/>
      <c r="J26" s="171">
        <v>442991</v>
      </c>
      <c r="K26" s="221">
        <f t="shared" si="5"/>
        <v>1377960</v>
      </c>
      <c r="L26" s="88"/>
      <c r="M26" s="93"/>
      <c r="N26" s="171">
        <v>1377960</v>
      </c>
    </row>
    <row r="27" spans="1:14" ht="18">
      <c r="A27" s="13" t="s">
        <v>14</v>
      </c>
      <c r="B27" s="78" t="s">
        <v>185</v>
      </c>
      <c r="C27" s="87">
        <f>SUM(D27:F27)</f>
        <v>-415927</v>
      </c>
      <c r="D27" s="94"/>
      <c r="E27" s="92"/>
      <c r="F27" s="171">
        <v>-415927</v>
      </c>
      <c r="G27" s="87">
        <f t="shared" si="4"/>
        <v>-159893</v>
      </c>
      <c r="H27" s="88"/>
      <c r="I27" s="93"/>
      <c r="J27" s="171">
        <v>-159893</v>
      </c>
      <c r="K27" s="221">
        <f t="shared" si="5"/>
        <v>-415927</v>
      </c>
      <c r="L27" s="88"/>
      <c r="M27" s="93"/>
      <c r="N27" s="171">
        <v>-415927</v>
      </c>
    </row>
    <row r="28" spans="1:14" ht="18" hidden="1">
      <c r="A28" s="24" t="s">
        <v>137</v>
      </c>
      <c r="B28" s="25" t="s">
        <v>138</v>
      </c>
      <c r="C28" s="87">
        <f t="shared" si="2"/>
        <v>0</v>
      </c>
      <c r="D28" s="88"/>
      <c r="E28" s="93"/>
      <c r="F28" s="89"/>
      <c r="G28" s="87">
        <f t="shared" si="3"/>
        <v>0</v>
      </c>
      <c r="H28" s="88"/>
      <c r="I28" s="93"/>
      <c r="J28" s="171"/>
      <c r="K28" s="221">
        <f t="shared" si="1"/>
        <v>0</v>
      </c>
      <c r="L28" s="88"/>
      <c r="M28" s="93"/>
      <c r="N28" s="171"/>
    </row>
    <row r="29" spans="1:14" ht="18">
      <c r="A29" s="13" t="s">
        <v>139</v>
      </c>
      <c r="B29" s="78" t="s">
        <v>193</v>
      </c>
      <c r="C29" s="87">
        <f>SUM(D29:F29)</f>
        <v>-455943</v>
      </c>
      <c r="D29" s="172">
        <v>-455943</v>
      </c>
      <c r="E29" s="173"/>
      <c r="F29" s="171"/>
      <c r="G29" s="87">
        <f>SUM(H29:J29)</f>
        <v>-343162</v>
      </c>
      <c r="H29" s="88">
        <v>-355490</v>
      </c>
      <c r="I29" s="93"/>
      <c r="J29" s="171">
        <v>12328</v>
      </c>
      <c r="K29" s="221">
        <f>SUM(L29:N29)</f>
        <v>-455943</v>
      </c>
      <c r="L29" s="88">
        <v>-455943</v>
      </c>
      <c r="M29" s="93"/>
      <c r="N29" s="171"/>
    </row>
    <row r="30" spans="1:14" ht="18">
      <c r="A30" s="13" t="s">
        <v>220</v>
      </c>
      <c r="B30" s="78" t="s">
        <v>219</v>
      </c>
      <c r="C30" s="87">
        <f>SUM(D30:F30)</f>
        <v>0</v>
      </c>
      <c r="D30" s="172"/>
      <c r="E30" s="173"/>
      <c r="F30" s="171"/>
      <c r="G30" s="87">
        <f>SUM(H30:J30)</f>
        <v>621236</v>
      </c>
      <c r="H30" s="88"/>
      <c r="I30" s="93"/>
      <c r="J30" s="171">
        <v>621236</v>
      </c>
      <c r="K30" s="221">
        <f>SUM(L30:N30)</f>
        <v>1030556</v>
      </c>
      <c r="L30" s="88"/>
      <c r="M30" s="93"/>
      <c r="N30" s="171">
        <v>1030556</v>
      </c>
    </row>
    <row r="31" spans="1:14" ht="18">
      <c r="A31" s="24" t="s">
        <v>111</v>
      </c>
      <c r="B31" s="25" t="s">
        <v>109</v>
      </c>
      <c r="C31" s="87">
        <f>SUM(D31:F31)</f>
        <v>-79409</v>
      </c>
      <c r="D31" s="88"/>
      <c r="E31" s="92"/>
      <c r="F31" s="171">
        <v>-79409</v>
      </c>
      <c r="G31" s="87">
        <f t="shared" si="3"/>
        <v>364035</v>
      </c>
      <c r="H31" s="88"/>
      <c r="I31" s="93"/>
      <c r="J31" s="171">
        <v>364035</v>
      </c>
      <c r="K31" s="221">
        <f t="shared" si="1"/>
        <v>304814</v>
      </c>
      <c r="L31" s="88"/>
      <c r="M31" s="93"/>
      <c r="N31" s="171">
        <v>304814</v>
      </c>
    </row>
    <row r="32" spans="1:14" ht="18.75" thickBot="1">
      <c r="A32" s="24" t="s">
        <v>120</v>
      </c>
      <c r="B32" s="78" t="s">
        <v>141</v>
      </c>
      <c r="C32" s="87">
        <f t="shared" si="2"/>
        <v>2173560</v>
      </c>
      <c r="D32" s="174">
        <v>1650233</v>
      </c>
      <c r="E32" s="175"/>
      <c r="F32" s="176">
        <v>523327</v>
      </c>
      <c r="G32" s="87">
        <f t="shared" si="3"/>
        <v>2173560</v>
      </c>
      <c r="H32" s="88">
        <v>1650233</v>
      </c>
      <c r="I32" s="93"/>
      <c r="J32" s="171">
        <v>523327</v>
      </c>
      <c r="K32" s="221">
        <f t="shared" si="1"/>
        <v>2173560</v>
      </c>
      <c r="L32" s="88">
        <v>1650233</v>
      </c>
      <c r="M32" s="93"/>
      <c r="N32" s="171">
        <v>523327</v>
      </c>
    </row>
    <row r="33" spans="1:14" ht="21" customHeight="1" thickBot="1">
      <c r="A33" s="80" t="s">
        <v>142</v>
      </c>
      <c r="B33" s="79" t="s">
        <v>143</v>
      </c>
      <c r="C33" s="222">
        <f aca="true" t="shared" si="6" ref="C33:C41">SUM(D33:F33)</f>
        <v>0</v>
      </c>
      <c r="D33" s="223"/>
      <c r="E33" s="224"/>
      <c r="F33" s="225"/>
      <c r="G33" s="226">
        <f aca="true" t="shared" si="7" ref="G33:G41">SUM(H33:J33)</f>
        <v>-4128153</v>
      </c>
      <c r="H33" s="174">
        <v>-4128149</v>
      </c>
      <c r="I33" s="227"/>
      <c r="J33" s="176">
        <v>-4</v>
      </c>
      <c r="K33" s="228">
        <f aca="true" t="shared" si="8" ref="K33:K41">SUM(L33:N33)</f>
        <v>0</v>
      </c>
      <c r="L33" s="174"/>
      <c r="M33" s="227"/>
      <c r="N33" s="176"/>
    </row>
    <row r="34" spans="1:14" ht="22.5" customHeight="1">
      <c r="A34" s="12" t="s">
        <v>15</v>
      </c>
      <c r="B34" s="81"/>
      <c r="C34" s="229">
        <f t="shared" si="6"/>
        <v>145836469</v>
      </c>
      <c r="D34" s="230">
        <f>SUM(D35:D41)</f>
        <v>93203634</v>
      </c>
      <c r="E34" s="230">
        <f>SUM(E35:E41)</f>
        <v>932797</v>
      </c>
      <c r="F34" s="231">
        <f>SUM(F35:F41)</f>
        <v>51700038</v>
      </c>
      <c r="G34" s="232">
        <f t="shared" si="7"/>
        <v>122292735</v>
      </c>
      <c r="H34" s="233">
        <f>SUM(H35:H41)</f>
        <v>74859376</v>
      </c>
      <c r="I34" s="233">
        <f>SUM(I35:I41)</f>
        <v>1617944</v>
      </c>
      <c r="J34" s="234">
        <f>SUM(J35:J41)</f>
        <v>45815415</v>
      </c>
      <c r="K34" s="235">
        <f t="shared" si="8"/>
        <v>148333066</v>
      </c>
      <c r="L34" s="233">
        <f>SUM(L35:L41)</f>
        <v>93203634</v>
      </c>
      <c r="M34" s="233">
        <f>SUM(M35:M41)</f>
        <v>1146875</v>
      </c>
      <c r="N34" s="234">
        <f>SUM(N35:N41)</f>
        <v>53982557</v>
      </c>
    </row>
    <row r="35" spans="1:14" ht="18">
      <c r="A35" s="13" t="s">
        <v>116</v>
      </c>
      <c r="B35" s="25" t="s">
        <v>114</v>
      </c>
      <c r="C35" s="236">
        <f t="shared" si="6"/>
        <v>73287726</v>
      </c>
      <c r="D35" s="237">
        <v>66774140</v>
      </c>
      <c r="E35" s="237">
        <v>523000</v>
      </c>
      <c r="F35" s="238">
        <v>5990586</v>
      </c>
      <c r="G35" s="239">
        <f t="shared" si="7"/>
        <v>64005636</v>
      </c>
      <c r="H35" s="237">
        <v>57362134</v>
      </c>
      <c r="I35" s="237">
        <v>617010</v>
      </c>
      <c r="J35" s="238">
        <v>6026492</v>
      </c>
      <c r="K35" s="236">
        <f t="shared" si="8"/>
        <v>73360569</v>
      </c>
      <c r="L35" s="237">
        <v>66782050</v>
      </c>
      <c r="M35" s="237">
        <v>587933</v>
      </c>
      <c r="N35" s="238">
        <v>5990586</v>
      </c>
    </row>
    <row r="36" spans="1:14" ht="18">
      <c r="A36" s="13" t="s">
        <v>16</v>
      </c>
      <c r="B36" s="25" t="s">
        <v>117</v>
      </c>
      <c r="C36" s="236">
        <f t="shared" si="6"/>
        <v>48806562</v>
      </c>
      <c r="D36" s="237">
        <v>20790605</v>
      </c>
      <c r="E36" s="237">
        <v>220000</v>
      </c>
      <c r="F36" s="238">
        <v>27795957</v>
      </c>
      <c r="G36" s="239">
        <f t="shared" si="7"/>
        <v>40905854</v>
      </c>
      <c r="H36" s="237">
        <v>14445662</v>
      </c>
      <c r="I36" s="237">
        <v>822866</v>
      </c>
      <c r="J36" s="238">
        <v>25637326</v>
      </c>
      <c r="K36" s="236">
        <f t="shared" si="8"/>
        <v>49211218</v>
      </c>
      <c r="L36" s="237">
        <v>20584135</v>
      </c>
      <c r="M36" s="237">
        <v>381145</v>
      </c>
      <c r="N36" s="238">
        <v>28245938</v>
      </c>
    </row>
    <row r="37" spans="1:14" ht="18">
      <c r="A37" s="13" t="s">
        <v>18</v>
      </c>
      <c r="B37" s="25" t="s">
        <v>70</v>
      </c>
      <c r="C37" s="236">
        <f t="shared" si="6"/>
        <v>389231</v>
      </c>
      <c r="D37" s="237">
        <v>383231</v>
      </c>
      <c r="E37" s="237">
        <v>0</v>
      </c>
      <c r="F37" s="238">
        <v>6000</v>
      </c>
      <c r="G37" s="239">
        <f t="shared" si="7"/>
        <v>289515</v>
      </c>
      <c r="H37" s="237">
        <v>284015</v>
      </c>
      <c r="I37" s="237">
        <v>0</v>
      </c>
      <c r="J37" s="238">
        <v>5500</v>
      </c>
      <c r="K37" s="236">
        <f t="shared" si="8"/>
        <v>389231</v>
      </c>
      <c r="L37" s="237">
        <v>383231</v>
      </c>
      <c r="M37" s="237">
        <v>0</v>
      </c>
      <c r="N37" s="238">
        <v>6000</v>
      </c>
    </row>
    <row r="38" spans="1:14" ht="18">
      <c r="A38" s="13" t="s">
        <v>129</v>
      </c>
      <c r="B38" s="244" t="s">
        <v>127</v>
      </c>
      <c r="C38" s="236">
        <f t="shared" si="6"/>
        <v>916602</v>
      </c>
      <c r="D38" s="237">
        <v>880602</v>
      </c>
      <c r="E38" s="237">
        <v>0</v>
      </c>
      <c r="F38" s="238">
        <v>36000</v>
      </c>
      <c r="G38" s="239">
        <f t="shared" si="7"/>
        <v>690966</v>
      </c>
      <c r="H38" s="237">
        <v>663246</v>
      </c>
      <c r="I38" s="237">
        <v>0</v>
      </c>
      <c r="J38" s="238">
        <v>27720</v>
      </c>
      <c r="K38" s="236">
        <f t="shared" si="8"/>
        <v>916602</v>
      </c>
      <c r="L38" s="237">
        <v>880602</v>
      </c>
      <c r="M38" s="237">
        <v>0</v>
      </c>
      <c r="N38" s="238">
        <v>36000</v>
      </c>
    </row>
    <row r="39" spans="1:14" ht="18">
      <c r="A39" s="19" t="s">
        <v>19</v>
      </c>
      <c r="B39" s="25" t="s">
        <v>115</v>
      </c>
      <c r="C39" s="236">
        <f t="shared" si="6"/>
        <v>6525820</v>
      </c>
      <c r="D39" s="237">
        <v>1925820</v>
      </c>
      <c r="E39" s="237">
        <v>50000</v>
      </c>
      <c r="F39" s="238">
        <v>4550000</v>
      </c>
      <c r="G39" s="239">
        <f t="shared" si="7"/>
        <v>6912008</v>
      </c>
      <c r="H39" s="237">
        <v>1727729</v>
      </c>
      <c r="I39" s="237">
        <v>38271</v>
      </c>
      <c r="J39" s="238">
        <v>5146008</v>
      </c>
      <c r="K39" s="236">
        <f t="shared" si="8"/>
        <v>7758495</v>
      </c>
      <c r="L39" s="237">
        <v>1925820</v>
      </c>
      <c r="M39" s="237">
        <v>38000</v>
      </c>
      <c r="N39" s="238">
        <v>5794675</v>
      </c>
    </row>
    <row r="40" spans="1:14" ht="18">
      <c r="A40" s="13" t="s">
        <v>20</v>
      </c>
      <c r="B40" s="78" t="s">
        <v>21</v>
      </c>
      <c r="C40" s="236">
        <f t="shared" si="6"/>
        <v>15530528</v>
      </c>
      <c r="D40" s="237">
        <v>2449236</v>
      </c>
      <c r="E40" s="237">
        <v>139797</v>
      </c>
      <c r="F40" s="238">
        <v>12941495</v>
      </c>
      <c r="G40" s="239">
        <f t="shared" si="7"/>
        <v>9234419</v>
      </c>
      <c r="H40" s="237">
        <v>376504</v>
      </c>
      <c r="I40" s="237">
        <v>139797</v>
      </c>
      <c r="J40" s="238">
        <v>8718118</v>
      </c>
      <c r="K40" s="236">
        <f t="shared" si="8"/>
        <v>16419951</v>
      </c>
      <c r="L40" s="237">
        <v>2647796</v>
      </c>
      <c r="M40" s="237">
        <v>139797</v>
      </c>
      <c r="N40" s="238">
        <v>13632358</v>
      </c>
    </row>
    <row r="41" spans="1:14" ht="18.75" thickBot="1">
      <c r="A41" s="21" t="s">
        <v>149</v>
      </c>
      <c r="B41" s="245" t="s">
        <v>110</v>
      </c>
      <c r="C41" s="240">
        <f t="shared" si="6"/>
        <v>380000</v>
      </c>
      <c r="D41" s="241">
        <v>0</v>
      </c>
      <c r="E41" s="241">
        <v>0</v>
      </c>
      <c r="F41" s="242">
        <v>380000</v>
      </c>
      <c r="G41" s="243">
        <f t="shared" si="7"/>
        <v>254337</v>
      </c>
      <c r="H41" s="241">
        <v>86</v>
      </c>
      <c r="I41" s="241">
        <v>0</v>
      </c>
      <c r="J41" s="242">
        <v>254251</v>
      </c>
      <c r="K41" s="240">
        <f t="shared" si="8"/>
        <v>277000</v>
      </c>
      <c r="L41" s="241">
        <v>0</v>
      </c>
      <c r="M41" s="241">
        <v>0</v>
      </c>
      <c r="N41" s="242">
        <v>277000</v>
      </c>
    </row>
    <row r="45" ht="15">
      <c r="J45" s="20"/>
    </row>
  </sheetData>
  <sheetProtection/>
  <mergeCells count="17">
    <mergeCell ref="M7:M11"/>
    <mergeCell ref="N7:N11"/>
    <mergeCell ref="K6:N6"/>
    <mergeCell ref="C6:F6"/>
    <mergeCell ref="G6:J6"/>
    <mergeCell ref="G7:G11"/>
    <mergeCell ref="H7:H11"/>
    <mergeCell ref="I7:I11"/>
    <mergeCell ref="J7:J11"/>
    <mergeCell ref="K7:K11"/>
    <mergeCell ref="L7:L11"/>
    <mergeCell ref="A3:F3"/>
    <mergeCell ref="A4:F4"/>
    <mergeCell ref="C7:C11"/>
    <mergeCell ref="D7:D11"/>
    <mergeCell ref="E7:E11"/>
    <mergeCell ref="F7:F11"/>
  </mergeCells>
  <printOptions/>
  <pageMargins left="0" right="0" top="0" bottom="0.11811023622047245" header="0.1968503937007874" footer="0.1181102362204724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zoomScale="60" zoomScaleNormal="60" zoomScalePageLayoutView="0" workbookViewId="0" topLeftCell="A1">
      <selection activeCell="H1" sqref="H1:H16384"/>
    </sheetView>
  </sheetViews>
  <sheetFormatPr defaultColWidth="9.140625" defaultRowHeight="12.75"/>
  <cols>
    <col min="1" max="1" width="54.421875" style="1" customWidth="1"/>
    <col min="2" max="2" width="11.421875" style="1" customWidth="1"/>
    <col min="3" max="4" width="17.421875" style="1" customWidth="1"/>
    <col min="5" max="5" width="17.8515625" style="1" customWidth="1"/>
    <col min="6" max="6" width="19.57421875" style="1" hidden="1" customWidth="1"/>
    <col min="7" max="7" width="19.7109375" style="1" hidden="1" customWidth="1"/>
    <col min="8" max="8" width="19.57421875" style="1" hidden="1" customWidth="1"/>
    <col min="9" max="9" width="18.140625" style="1" customWidth="1"/>
    <col min="10" max="10" width="19.7109375" style="1" customWidth="1"/>
    <col min="11" max="11" width="21.140625" style="1" customWidth="1"/>
    <col min="12" max="16384" width="9.140625" style="1" customWidth="1"/>
  </cols>
  <sheetData>
    <row r="1" spans="4:9" ht="15.75">
      <c r="D1" s="2"/>
      <c r="I1" s="2" t="s">
        <v>108</v>
      </c>
    </row>
    <row r="2" spans="4:6" ht="15.75">
      <c r="D2" s="2"/>
      <c r="F2" s="2"/>
    </row>
    <row r="4" spans="1:8" ht="14.25" customHeight="1">
      <c r="A4" s="6" t="s">
        <v>201</v>
      </c>
      <c r="B4" s="6"/>
      <c r="C4" s="6"/>
      <c r="D4" s="4"/>
      <c r="E4" s="4"/>
      <c r="F4" s="6"/>
      <c r="G4" s="6"/>
      <c r="H4" s="6"/>
    </row>
    <row r="5" spans="1:8" ht="14.25" customHeight="1">
      <c r="A5" s="6" t="s">
        <v>209</v>
      </c>
      <c r="B5" s="6"/>
      <c r="C5" s="6"/>
      <c r="D5" s="4"/>
      <c r="E5" s="4"/>
      <c r="F5" s="6"/>
      <c r="G5" s="6"/>
      <c r="H5" s="6"/>
    </row>
    <row r="6" spans="1:8" ht="14.25" customHeight="1">
      <c r="A6" s="6"/>
      <c r="B6" s="6"/>
      <c r="C6" s="6"/>
      <c r="D6" s="4"/>
      <c r="E6" s="4"/>
      <c r="F6" s="6"/>
      <c r="G6" s="6"/>
      <c r="H6" s="6"/>
    </row>
    <row r="7" spans="1:3" ht="12.75" customHeight="1" thickBot="1">
      <c r="A7" s="4"/>
      <c r="B7" s="4"/>
      <c r="C7" s="4"/>
    </row>
    <row r="8" spans="1:11" ht="16.5" thickBot="1">
      <c r="A8" s="263" t="s">
        <v>22</v>
      </c>
      <c r="B8" s="280" t="s">
        <v>175</v>
      </c>
      <c r="C8" s="271" t="s">
        <v>203</v>
      </c>
      <c r="D8" s="272"/>
      <c r="E8" s="273"/>
      <c r="F8" s="260" t="s">
        <v>204</v>
      </c>
      <c r="G8" s="261"/>
      <c r="H8" s="262"/>
      <c r="I8" s="260" t="s">
        <v>205</v>
      </c>
      <c r="J8" s="261"/>
      <c r="K8" s="262"/>
    </row>
    <row r="9" spans="1:11" ht="15" customHeight="1">
      <c r="A9" s="264"/>
      <c r="B9" s="281"/>
      <c r="C9" s="274" t="s">
        <v>131</v>
      </c>
      <c r="D9" s="276" t="s">
        <v>133</v>
      </c>
      <c r="E9" s="278" t="s">
        <v>132</v>
      </c>
      <c r="F9" s="267" t="s">
        <v>176</v>
      </c>
      <c r="G9" s="269" t="s">
        <v>177</v>
      </c>
      <c r="H9" s="265" t="s">
        <v>178</v>
      </c>
      <c r="I9" s="267" t="s">
        <v>176</v>
      </c>
      <c r="J9" s="269" t="s">
        <v>177</v>
      </c>
      <c r="K9" s="263" t="s">
        <v>178</v>
      </c>
    </row>
    <row r="10" spans="1:11" ht="15" customHeight="1" thickBot="1">
      <c r="A10" s="283"/>
      <c r="B10" s="282"/>
      <c r="C10" s="275"/>
      <c r="D10" s="277"/>
      <c r="E10" s="279"/>
      <c r="F10" s="268"/>
      <c r="G10" s="270"/>
      <c r="H10" s="266"/>
      <c r="I10" s="268"/>
      <c r="J10" s="270"/>
      <c r="K10" s="264"/>
    </row>
    <row r="11" spans="1:11" ht="15.75">
      <c r="A11" s="26" t="s">
        <v>23</v>
      </c>
      <c r="B11" s="54"/>
      <c r="C11" s="96">
        <f aca="true" t="shared" si="0" ref="C11:K11">C12+C14+C20</f>
        <v>0</v>
      </c>
      <c r="D11" s="96">
        <f t="shared" si="0"/>
        <v>17227000</v>
      </c>
      <c r="E11" s="208">
        <f t="shared" si="0"/>
        <v>17227000</v>
      </c>
      <c r="F11" s="95">
        <f t="shared" si="0"/>
        <v>0</v>
      </c>
      <c r="G11" s="201">
        <f t="shared" si="0"/>
        <v>12063053</v>
      </c>
      <c r="H11" s="213">
        <f t="shared" si="0"/>
        <v>12063053</v>
      </c>
      <c r="I11" s="95">
        <f t="shared" si="0"/>
        <v>0</v>
      </c>
      <c r="J11" s="201">
        <f t="shared" si="0"/>
        <v>17227000</v>
      </c>
      <c r="K11" s="198">
        <f t="shared" si="0"/>
        <v>17227000</v>
      </c>
    </row>
    <row r="12" spans="1:11" ht="15.75">
      <c r="A12" s="27" t="s">
        <v>112</v>
      </c>
      <c r="B12" s="55" t="s">
        <v>100</v>
      </c>
      <c r="C12" s="98">
        <f>SUM(C13)</f>
        <v>0</v>
      </c>
      <c r="D12" s="98">
        <f>SUM(D13)</f>
        <v>180000</v>
      </c>
      <c r="E12" s="209">
        <f>SUM(E13)</f>
        <v>180000</v>
      </c>
      <c r="F12" s="97">
        <f aca="true" t="shared" si="1" ref="F12:K12">SUM(F13)</f>
        <v>0</v>
      </c>
      <c r="G12" s="202">
        <f t="shared" si="1"/>
        <v>119394</v>
      </c>
      <c r="H12" s="214">
        <f t="shared" si="1"/>
        <v>119394</v>
      </c>
      <c r="I12" s="97">
        <f t="shared" si="1"/>
        <v>0</v>
      </c>
      <c r="J12" s="202">
        <f>SUM(J13)</f>
        <v>180000</v>
      </c>
      <c r="K12" s="199">
        <f t="shared" si="1"/>
        <v>180000</v>
      </c>
    </row>
    <row r="13" spans="1:11" ht="15.75">
      <c r="A13" s="28" t="s">
        <v>102</v>
      </c>
      <c r="B13" s="56" t="s">
        <v>107</v>
      </c>
      <c r="C13" s="170"/>
      <c r="D13" s="170">
        <v>180000</v>
      </c>
      <c r="E13" s="210">
        <f>C13+D13</f>
        <v>180000</v>
      </c>
      <c r="F13" s="99"/>
      <c r="G13" s="203">
        <v>119394</v>
      </c>
      <c r="H13" s="214">
        <f aca="true" t="shared" si="2" ref="H13:H59">F13+G13</f>
        <v>119394</v>
      </c>
      <c r="I13" s="100"/>
      <c r="J13" s="203">
        <v>180000</v>
      </c>
      <c r="K13" s="199">
        <f aca="true" t="shared" si="3" ref="K13:K53">I13+J13</f>
        <v>180000</v>
      </c>
    </row>
    <row r="14" spans="1:11" ht="15.75">
      <c r="A14" s="27" t="s">
        <v>24</v>
      </c>
      <c r="B14" s="57" t="s">
        <v>25</v>
      </c>
      <c r="C14" s="98">
        <f>SUM(C15:C19)</f>
        <v>0</v>
      </c>
      <c r="D14" s="98">
        <f>SUM(D15:D19)</f>
        <v>17045000</v>
      </c>
      <c r="E14" s="209">
        <f>SUM(E15:E19)</f>
        <v>17045000</v>
      </c>
      <c r="F14" s="97">
        <f aca="true" t="shared" si="4" ref="F14:K14">SUM(F15:F19)</f>
        <v>0</v>
      </c>
      <c r="G14" s="202">
        <f t="shared" si="4"/>
        <v>11942354</v>
      </c>
      <c r="H14" s="214">
        <f>SUM(H15:H19)</f>
        <v>11942354</v>
      </c>
      <c r="I14" s="97">
        <f t="shared" si="4"/>
        <v>0</v>
      </c>
      <c r="J14" s="202">
        <f t="shared" si="4"/>
        <v>17045000</v>
      </c>
      <c r="K14" s="199">
        <f t="shared" si="4"/>
        <v>17045000</v>
      </c>
    </row>
    <row r="15" spans="1:11" ht="15.75">
      <c r="A15" s="28" t="s">
        <v>26</v>
      </c>
      <c r="B15" s="56" t="s">
        <v>27</v>
      </c>
      <c r="C15" s="167"/>
      <c r="D15" s="167">
        <v>3250000</v>
      </c>
      <c r="E15" s="210">
        <f aca="true" t="shared" si="5" ref="E15:E20">C15+D15</f>
        <v>3250000</v>
      </c>
      <c r="F15" s="99"/>
      <c r="G15" s="218">
        <v>2439529</v>
      </c>
      <c r="H15" s="214">
        <f t="shared" si="2"/>
        <v>2439529</v>
      </c>
      <c r="I15" s="99"/>
      <c r="J15" s="167">
        <v>3250000</v>
      </c>
      <c r="K15" s="199">
        <f t="shared" si="3"/>
        <v>3250000</v>
      </c>
    </row>
    <row r="16" spans="1:11" ht="15.75">
      <c r="A16" s="28" t="s">
        <v>28</v>
      </c>
      <c r="B16" s="56" t="s">
        <v>29</v>
      </c>
      <c r="C16" s="167"/>
      <c r="D16" s="167"/>
      <c r="E16" s="210">
        <f t="shared" si="5"/>
        <v>0</v>
      </c>
      <c r="F16" s="99"/>
      <c r="G16" s="218"/>
      <c r="H16" s="214">
        <f t="shared" si="2"/>
        <v>0</v>
      </c>
      <c r="I16" s="99"/>
      <c r="J16" s="167"/>
      <c r="K16" s="199">
        <f t="shared" si="3"/>
        <v>0</v>
      </c>
    </row>
    <row r="17" spans="1:11" ht="15.75">
      <c r="A17" s="28" t="s">
        <v>30</v>
      </c>
      <c r="B17" s="56" t="s">
        <v>31</v>
      </c>
      <c r="C17" s="167"/>
      <c r="D17" s="167">
        <v>9965000</v>
      </c>
      <c r="E17" s="210">
        <f t="shared" si="5"/>
        <v>9965000</v>
      </c>
      <c r="F17" s="99"/>
      <c r="G17" s="218">
        <v>6110560</v>
      </c>
      <c r="H17" s="214">
        <f t="shared" si="2"/>
        <v>6110560</v>
      </c>
      <c r="I17" s="99"/>
      <c r="J17" s="167">
        <v>9965000</v>
      </c>
      <c r="K17" s="199">
        <f t="shared" si="3"/>
        <v>9965000</v>
      </c>
    </row>
    <row r="18" spans="1:11" ht="15.75">
      <c r="A18" s="28" t="s">
        <v>32</v>
      </c>
      <c r="B18" s="56" t="s">
        <v>33</v>
      </c>
      <c r="C18" s="167"/>
      <c r="D18" s="167">
        <v>3800000</v>
      </c>
      <c r="E18" s="210">
        <f t="shared" si="5"/>
        <v>3800000</v>
      </c>
      <c r="F18" s="99"/>
      <c r="G18" s="218">
        <v>3363723</v>
      </c>
      <c r="H18" s="214">
        <f t="shared" si="2"/>
        <v>3363723</v>
      </c>
      <c r="I18" s="99"/>
      <c r="J18" s="167">
        <v>3800000</v>
      </c>
      <c r="K18" s="199">
        <f t="shared" si="3"/>
        <v>3800000</v>
      </c>
    </row>
    <row r="19" spans="1:11" ht="15.75">
      <c r="A19" s="28" t="s">
        <v>136</v>
      </c>
      <c r="B19" s="58" t="s">
        <v>135</v>
      </c>
      <c r="C19" s="167"/>
      <c r="D19" s="167">
        <v>30000</v>
      </c>
      <c r="E19" s="210">
        <f t="shared" si="5"/>
        <v>30000</v>
      </c>
      <c r="F19" s="99"/>
      <c r="G19" s="218">
        <v>28542</v>
      </c>
      <c r="H19" s="214">
        <f t="shared" si="2"/>
        <v>28542</v>
      </c>
      <c r="I19" s="99"/>
      <c r="J19" s="167">
        <v>30000</v>
      </c>
      <c r="K19" s="199">
        <f t="shared" si="3"/>
        <v>30000</v>
      </c>
    </row>
    <row r="20" spans="1:11" s="2" customFormat="1" ht="15.75">
      <c r="A20" s="27" t="s">
        <v>155</v>
      </c>
      <c r="B20" s="59" t="s">
        <v>34</v>
      </c>
      <c r="C20" s="168"/>
      <c r="D20" s="168">
        <v>2000</v>
      </c>
      <c r="E20" s="209">
        <f t="shared" si="5"/>
        <v>2000</v>
      </c>
      <c r="F20" s="101"/>
      <c r="G20" s="205">
        <v>1305</v>
      </c>
      <c r="H20" s="214">
        <f t="shared" si="2"/>
        <v>1305</v>
      </c>
      <c r="I20" s="101"/>
      <c r="J20" s="168">
        <v>2000</v>
      </c>
      <c r="K20" s="199">
        <f t="shared" si="3"/>
        <v>2000</v>
      </c>
    </row>
    <row r="21" spans="1:11" ht="15.75">
      <c r="A21" s="27" t="s">
        <v>35</v>
      </c>
      <c r="B21" s="56"/>
      <c r="C21" s="98">
        <f>C22+C29+C42+C43+C44+C48+C55+C56+C59</f>
        <v>0</v>
      </c>
      <c r="D21" s="98"/>
      <c r="E21" s="209"/>
      <c r="F21" s="97">
        <f>F22+F29+F42+F43+F44+F48+F55+F56+F59</f>
        <v>39074</v>
      </c>
      <c r="G21" s="202"/>
      <c r="H21" s="214">
        <f>H22+H29+H42+H43+H44+H48+H55+H56+H59</f>
        <v>21071447</v>
      </c>
      <c r="I21" s="97">
        <f>I22+I29+I42+I43+I44+I48+I55+I56+I59</f>
        <v>0</v>
      </c>
      <c r="J21" s="202"/>
      <c r="K21" s="199"/>
    </row>
    <row r="22" spans="1:11" ht="15.75">
      <c r="A22" s="27" t="s">
        <v>36</v>
      </c>
      <c r="B22" s="57" t="s">
        <v>37</v>
      </c>
      <c r="C22" s="98">
        <f>SUM(C23:C28)</f>
        <v>0</v>
      </c>
      <c r="D22" s="98">
        <f>SUM(D23:D28)</f>
        <v>1476000</v>
      </c>
      <c r="E22" s="209">
        <f>SUM(E23:E28)</f>
        <v>1476000</v>
      </c>
      <c r="F22" s="97">
        <f aca="true" t="shared" si="6" ref="F22:K22">SUM(F23:F28)</f>
        <v>36706</v>
      </c>
      <c r="G22" s="202">
        <f>SUM(G23:G28)</f>
        <v>1205416</v>
      </c>
      <c r="H22" s="214">
        <f t="shared" si="6"/>
        <v>1242122</v>
      </c>
      <c r="I22" s="97">
        <f t="shared" si="6"/>
        <v>0</v>
      </c>
      <c r="J22" s="199">
        <f t="shared" si="6"/>
        <v>1476000</v>
      </c>
      <c r="K22" s="199">
        <f t="shared" si="6"/>
        <v>1476000</v>
      </c>
    </row>
    <row r="23" spans="1:11" ht="15.75">
      <c r="A23" s="28" t="s">
        <v>156</v>
      </c>
      <c r="B23" s="56" t="s">
        <v>38</v>
      </c>
      <c r="C23" s="193"/>
      <c r="D23" s="193">
        <v>500000</v>
      </c>
      <c r="E23" s="210">
        <f aca="true" t="shared" si="7" ref="E23:E28">C23+D23</f>
        <v>500000</v>
      </c>
      <c r="F23" s="99"/>
      <c r="G23" s="203">
        <v>414060</v>
      </c>
      <c r="H23" s="214">
        <f t="shared" si="2"/>
        <v>414060</v>
      </c>
      <c r="I23" s="99"/>
      <c r="J23" s="206">
        <v>500000</v>
      </c>
      <c r="K23" s="199">
        <f t="shared" si="3"/>
        <v>500000</v>
      </c>
    </row>
    <row r="24" spans="1:11" ht="15.75">
      <c r="A24" s="28" t="s">
        <v>157</v>
      </c>
      <c r="B24" s="56" t="s">
        <v>39</v>
      </c>
      <c r="C24" s="193"/>
      <c r="D24" s="193">
        <v>900000</v>
      </c>
      <c r="E24" s="210">
        <f t="shared" si="7"/>
        <v>900000</v>
      </c>
      <c r="F24" s="99"/>
      <c r="G24" s="203">
        <v>742509</v>
      </c>
      <c r="H24" s="214">
        <f t="shared" si="2"/>
        <v>742509</v>
      </c>
      <c r="I24" s="99"/>
      <c r="J24" s="206">
        <v>900000</v>
      </c>
      <c r="K24" s="199">
        <f t="shared" si="3"/>
        <v>900000</v>
      </c>
    </row>
    <row r="25" spans="1:11" ht="15.75">
      <c r="A25" s="28" t="s">
        <v>158</v>
      </c>
      <c r="B25" s="56" t="s">
        <v>40</v>
      </c>
      <c r="C25" s="193"/>
      <c r="D25" s="193">
        <v>75000</v>
      </c>
      <c r="E25" s="210">
        <f t="shared" si="7"/>
        <v>75000</v>
      </c>
      <c r="F25" s="99">
        <v>36706</v>
      </c>
      <c r="G25" s="203">
        <v>48661</v>
      </c>
      <c r="H25" s="214">
        <f t="shared" si="2"/>
        <v>85367</v>
      </c>
      <c r="I25" s="99"/>
      <c r="J25" s="206">
        <v>75000</v>
      </c>
      <c r="K25" s="199">
        <f t="shared" si="3"/>
        <v>75000</v>
      </c>
    </row>
    <row r="26" spans="1:11" ht="15.75">
      <c r="A26" s="28" t="s">
        <v>159</v>
      </c>
      <c r="B26" s="56" t="s">
        <v>97</v>
      </c>
      <c r="C26" s="193"/>
      <c r="D26" s="193"/>
      <c r="E26" s="210">
        <f t="shared" si="7"/>
        <v>0</v>
      </c>
      <c r="F26" s="99"/>
      <c r="G26" s="203"/>
      <c r="H26" s="214">
        <f t="shared" si="2"/>
        <v>0</v>
      </c>
      <c r="I26" s="99"/>
      <c r="J26" s="206"/>
      <c r="K26" s="199">
        <f t="shared" si="3"/>
        <v>0</v>
      </c>
    </row>
    <row r="27" spans="1:11" ht="15.75">
      <c r="A27" s="28" t="s">
        <v>160</v>
      </c>
      <c r="B27" s="56" t="s">
        <v>41</v>
      </c>
      <c r="C27" s="193"/>
      <c r="D27" s="193">
        <v>1000</v>
      </c>
      <c r="E27" s="210">
        <f t="shared" si="7"/>
        <v>1000</v>
      </c>
      <c r="F27" s="99"/>
      <c r="G27" s="203">
        <v>186</v>
      </c>
      <c r="H27" s="214">
        <f t="shared" si="2"/>
        <v>186</v>
      </c>
      <c r="I27" s="99"/>
      <c r="J27" s="206">
        <v>1000</v>
      </c>
      <c r="K27" s="199">
        <f t="shared" si="3"/>
        <v>1000</v>
      </c>
    </row>
    <row r="28" spans="1:11" ht="15.75">
      <c r="A28" s="28" t="s">
        <v>161</v>
      </c>
      <c r="B28" s="56" t="s">
        <v>162</v>
      </c>
      <c r="C28" s="169"/>
      <c r="D28" s="169"/>
      <c r="E28" s="210">
        <f t="shared" si="7"/>
        <v>0</v>
      </c>
      <c r="F28" s="97"/>
      <c r="G28" s="202"/>
      <c r="H28" s="214">
        <f t="shared" si="2"/>
        <v>0</v>
      </c>
      <c r="I28" s="97"/>
      <c r="J28" s="202"/>
      <c r="K28" s="199">
        <f t="shared" si="3"/>
        <v>0</v>
      </c>
    </row>
    <row r="29" spans="1:11" ht="15.75">
      <c r="A29" s="29" t="s">
        <v>42</v>
      </c>
      <c r="B29" s="60" t="s">
        <v>43</v>
      </c>
      <c r="C29" s="98">
        <f aca="true" t="shared" si="8" ref="C29:K29">SUM(C30:C41)</f>
        <v>0</v>
      </c>
      <c r="D29" s="98">
        <f t="shared" si="8"/>
        <v>18146000</v>
      </c>
      <c r="E29" s="209">
        <f t="shared" si="8"/>
        <v>18146000</v>
      </c>
      <c r="F29" s="97">
        <f t="shared" si="8"/>
        <v>0</v>
      </c>
      <c r="G29" s="202">
        <f t="shared" si="8"/>
        <v>13085836</v>
      </c>
      <c r="H29" s="214">
        <f t="shared" si="8"/>
        <v>13085836</v>
      </c>
      <c r="I29" s="97">
        <f t="shared" si="8"/>
        <v>0</v>
      </c>
      <c r="J29" s="202">
        <f t="shared" si="8"/>
        <v>18146000</v>
      </c>
      <c r="K29" s="199">
        <f t="shared" si="8"/>
        <v>18146000</v>
      </c>
    </row>
    <row r="30" spans="1:11" ht="15.75">
      <c r="A30" s="30" t="s">
        <v>44</v>
      </c>
      <c r="B30" s="58" t="s">
        <v>128</v>
      </c>
      <c r="C30" s="167"/>
      <c r="D30" s="167">
        <v>100000</v>
      </c>
      <c r="E30" s="210">
        <f>C30+D30</f>
        <v>100000</v>
      </c>
      <c r="F30" s="99"/>
      <c r="G30" s="204">
        <v>86436</v>
      </c>
      <c r="H30" s="214">
        <f t="shared" si="2"/>
        <v>86436</v>
      </c>
      <c r="I30" s="99"/>
      <c r="J30" s="167">
        <v>100000</v>
      </c>
      <c r="K30" s="199">
        <f t="shared" si="3"/>
        <v>100000</v>
      </c>
    </row>
    <row r="31" spans="1:11" ht="15.75">
      <c r="A31" s="30" t="s">
        <v>163</v>
      </c>
      <c r="B31" s="58" t="s">
        <v>164</v>
      </c>
      <c r="C31" s="167"/>
      <c r="D31" s="167"/>
      <c r="E31" s="210">
        <f aca="true" t="shared" si="9" ref="E31:E36">C31+D31</f>
        <v>0</v>
      </c>
      <c r="F31" s="99"/>
      <c r="G31" s="204"/>
      <c r="H31" s="214">
        <f t="shared" si="2"/>
        <v>0</v>
      </c>
      <c r="I31" s="99"/>
      <c r="J31" s="167"/>
      <c r="K31" s="199">
        <f t="shared" si="3"/>
        <v>0</v>
      </c>
    </row>
    <row r="32" spans="1:11" ht="15.75">
      <c r="A32" s="30" t="s">
        <v>45</v>
      </c>
      <c r="B32" s="58" t="s">
        <v>46</v>
      </c>
      <c r="C32" s="167"/>
      <c r="D32" s="167">
        <v>400000</v>
      </c>
      <c r="E32" s="210">
        <f t="shared" si="9"/>
        <v>400000</v>
      </c>
      <c r="F32" s="99"/>
      <c r="G32" s="204">
        <v>198011</v>
      </c>
      <c r="H32" s="214">
        <f t="shared" si="2"/>
        <v>198011</v>
      </c>
      <c r="I32" s="99"/>
      <c r="J32" s="167">
        <v>400000</v>
      </c>
      <c r="K32" s="199">
        <f t="shared" si="3"/>
        <v>400000</v>
      </c>
    </row>
    <row r="33" spans="1:11" ht="15.75">
      <c r="A33" s="30" t="s">
        <v>47</v>
      </c>
      <c r="B33" s="61" t="s">
        <v>48</v>
      </c>
      <c r="C33" s="167"/>
      <c r="D33" s="167">
        <v>1500000</v>
      </c>
      <c r="E33" s="210">
        <f t="shared" si="9"/>
        <v>1500000</v>
      </c>
      <c r="F33" s="99"/>
      <c r="G33" s="204">
        <v>1263050</v>
      </c>
      <c r="H33" s="214">
        <f t="shared" si="2"/>
        <v>1263050</v>
      </c>
      <c r="I33" s="99"/>
      <c r="J33" s="167">
        <v>1500000</v>
      </c>
      <c r="K33" s="199">
        <f t="shared" si="3"/>
        <v>1500000</v>
      </c>
    </row>
    <row r="34" spans="1:11" ht="15.75">
      <c r="A34" s="30" t="s">
        <v>49</v>
      </c>
      <c r="B34" s="61" t="s">
        <v>50</v>
      </c>
      <c r="C34" s="167"/>
      <c r="D34" s="167">
        <v>15145000</v>
      </c>
      <c r="E34" s="210">
        <f t="shared" si="9"/>
        <v>15145000</v>
      </c>
      <c r="F34" s="99"/>
      <c r="G34" s="204">
        <v>10682108</v>
      </c>
      <c r="H34" s="214">
        <f t="shared" si="2"/>
        <v>10682108</v>
      </c>
      <c r="I34" s="99"/>
      <c r="J34" s="167">
        <v>15145000</v>
      </c>
      <c r="K34" s="199">
        <f t="shared" si="3"/>
        <v>15145000</v>
      </c>
    </row>
    <row r="35" spans="1:11" ht="15.75">
      <c r="A35" s="30" t="s">
        <v>51</v>
      </c>
      <c r="B35" s="61" t="s">
        <v>52</v>
      </c>
      <c r="C35" s="167"/>
      <c r="D35" s="167">
        <v>20000</v>
      </c>
      <c r="E35" s="210">
        <f t="shared" si="9"/>
        <v>20000</v>
      </c>
      <c r="F35" s="99"/>
      <c r="G35" s="204">
        <v>15975</v>
      </c>
      <c r="H35" s="214">
        <f t="shared" si="2"/>
        <v>15975</v>
      </c>
      <c r="I35" s="99"/>
      <c r="J35" s="167">
        <v>20000</v>
      </c>
      <c r="K35" s="199">
        <f t="shared" si="3"/>
        <v>20000</v>
      </c>
    </row>
    <row r="36" spans="1:11" ht="15.75">
      <c r="A36" s="30" t="s">
        <v>165</v>
      </c>
      <c r="B36" s="61" t="s">
        <v>166</v>
      </c>
      <c r="C36" s="167"/>
      <c r="D36" s="167"/>
      <c r="E36" s="210">
        <f t="shared" si="9"/>
        <v>0</v>
      </c>
      <c r="F36" s="99"/>
      <c r="G36" s="204"/>
      <c r="H36" s="214">
        <f t="shared" si="2"/>
        <v>0</v>
      </c>
      <c r="I36" s="99"/>
      <c r="J36" s="167"/>
      <c r="K36" s="199">
        <f t="shared" si="3"/>
        <v>0</v>
      </c>
    </row>
    <row r="37" spans="1:11" ht="15.75">
      <c r="A37" s="30" t="s">
        <v>53</v>
      </c>
      <c r="B37" s="61" t="s">
        <v>54</v>
      </c>
      <c r="C37" s="167"/>
      <c r="D37" s="167">
        <v>520000</v>
      </c>
      <c r="E37" s="210">
        <f aca="true" t="shared" si="10" ref="E37:E43">C37+D37</f>
        <v>520000</v>
      </c>
      <c r="F37" s="99"/>
      <c r="G37" s="204">
        <v>439820</v>
      </c>
      <c r="H37" s="214">
        <f t="shared" si="2"/>
        <v>439820</v>
      </c>
      <c r="I37" s="99"/>
      <c r="J37" s="167">
        <v>520000</v>
      </c>
      <c r="K37" s="199">
        <f t="shared" si="3"/>
        <v>520000</v>
      </c>
    </row>
    <row r="38" spans="1:11" ht="15.75">
      <c r="A38" s="30" t="s">
        <v>55</v>
      </c>
      <c r="B38" s="61" t="s">
        <v>56</v>
      </c>
      <c r="C38" s="167"/>
      <c r="D38" s="167">
        <v>370000</v>
      </c>
      <c r="E38" s="210">
        <f t="shared" si="10"/>
        <v>370000</v>
      </c>
      <c r="F38" s="99"/>
      <c r="G38" s="204">
        <v>335648</v>
      </c>
      <c r="H38" s="214">
        <f t="shared" si="2"/>
        <v>335648</v>
      </c>
      <c r="I38" s="99"/>
      <c r="J38" s="167">
        <v>370000</v>
      </c>
      <c r="K38" s="199">
        <f t="shared" si="3"/>
        <v>370000</v>
      </c>
    </row>
    <row r="39" spans="1:11" ht="15.75">
      <c r="A39" s="30" t="s">
        <v>57</v>
      </c>
      <c r="B39" s="61" t="s">
        <v>58</v>
      </c>
      <c r="C39" s="167"/>
      <c r="D39" s="167">
        <v>60000</v>
      </c>
      <c r="E39" s="210">
        <f t="shared" si="10"/>
        <v>60000</v>
      </c>
      <c r="F39" s="97"/>
      <c r="G39" s="203">
        <v>39700</v>
      </c>
      <c r="H39" s="214">
        <f t="shared" si="2"/>
        <v>39700</v>
      </c>
      <c r="I39" s="97"/>
      <c r="J39" s="167">
        <v>60000</v>
      </c>
      <c r="K39" s="199">
        <f t="shared" si="3"/>
        <v>60000</v>
      </c>
    </row>
    <row r="40" spans="1:11" ht="15.75">
      <c r="A40" s="30" t="s">
        <v>98</v>
      </c>
      <c r="B40" s="61" t="s">
        <v>99</v>
      </c>
      <c r="C40" s="167"/>
      <c r="D40" s="167">
        <v>1000</v>
      </c>
      <c r="E40" s="210">
        <f t="shared" si="10"/>
        <v>1000</v>
      </c>
      <c r="F40" s="97"/>
      <c r="G40" s="203">
        <v>450</v>
      </c>
      <c r="H40" s="214">
        <f t="shared" si="2"/>
        <v>450</v>
      </c>
      <c r="I40" s="97"/>
      <c r="J40" s="167">
        <v>1000</v>
      </c>
      <c r="K40" s="199">
        <f t="shared" si="3"/>
        <v>1000</v>
      </c>
    </row>
    <row r="41" spans="1:11" ht="15.75">
      <c r="A41" s="30" t="s">
        <v>59</v>
      </c>
      <c r="B41" s="58" t="s">
        <v>60</v>
      </c>
      <c r="C41" s="167"/>
      <c r="D41" s="167">
        <v>30000</v>
      </c>
      <c r="E41" s="210">
        <f t="shared" si="10"/>
        <v>30000</v>
      </c>
      <c r="F41" s="97"/>
      <c r="G41" s="203">
        <v>24638</v>
      </c>
      <c r="H41" s="214">
        <f t="shared" si="2"/>
        <v>24638</v>
      </c>
      <c r="I41" s="97"/>
      <c r="J41" s="167">
        <v>30000</v>
      </c>
      <c r="K41" s="199">
        <f t="shared" si="3"/>
        <v>30000</v>
      </c>
    </row>
    <row r="42" spans="1:11" s="2" customFormat="1" ht="15.75">
      <c r="A42" s="29" t="s">
        <v>61</v>
      </c>
      <c r="B42" s="60" t="s">
        <v>62</v>
      </c>
      <c r="C42" s="98"/>
      <c r="D42" s="98">
        <v>1500000</v>
      </c>
      <c r="E42" s="209">
        <f t="shared" si="10"/>
        <v>1500000</v>
      </c>
      <c r="F42" s="97"/>
      <c r="G42" s="202">
        <v>801199</v>
      </c>
      <c r="H42" s="214">
        <f t="shared" si="2"/>
        <v>801199</v>
      </c>
      <c r="I42" s="97"/>
      <c r="J42" s="202">
        <v>1500000</v>
      </c>
      <c r="K42" s="199">
        <f t="shared" si="3"/>
        <v>1500000</v>
      </c>
    </row>
    <row r="43" spans="1:11" s="2" customFormat="1" ht="15.75">
      <c r="A43" s="29" t="s">
        <v>63</v>
      </c>
      <c r="B43" s="62" t="s">
        <v>64</v>
      </c>
      <c r="C43" s="98"/>
      <c r="D43" s="98">
        <v>850000</v>
      </c>
      <c r="E43" s="209">
        <f t="shared" si="10"/>
        <v>850000</v>
      </c>
      <c r="F43" s="101">
        <v>-160</v>
      </c>
      <c r="G43" s="202">
        <v>656738</v>
      </c>
      <c r="H43" s="214">
        <f t="shared" si="2"/>
        <v>656578</v>
      </c>
      <c r="I43" s="101"/>
      <c r="J43" s="202">
        <v>850000</v>
      </c>
      <c r="K43" s="199">
        <f t="shared" si="3"/>
        <v>850000</v>
      </c>
    </row>
    <row r="44" spans="1:11" ht="15.75">
      <c r="A44" s="29" t="s">
        <v>65</v>
      </c>
      <c r="B44" s="62" t="s">
        <v>66</v>
      </c>
      <c r="C44" s="98">
        <f aca="true" t="shared" si="11" ref="C44:I44">SUM(C45:C47)</f>
        <v>0</v>
      </c>
      <c r="D44" s="202">
        <f t="shared" si="11"/>
        <v>-1600000</v>
      </c>
      <c r="E44" s="202">
        <f t="shared" si="11"/>
        <v>-1600000</v>
      </c>
      <c r="F44" s="202">
        <f t="shared" si="11"/>
        <v>0</v>
      </c>
      <c r="G44" s="202">
        <f t="shared" si="11"/>
        <v>-2306373</v>
      </c>
      <c r="H44" s="214">
        <f t="shared" si="11"/>
        <v>-2306373</v>
      </c>
      <c r="I44" s="97">
        <f t="shared" si="11"/>
        <v>0</v>
      </c>
      <c r="J44" s="202">
        <f>J46+J45</f>
        <v>-2412832</v>
      </c>
      <c r="K44" s="199">
        <f>SUM(K45:K47)</f>
        <v>-2412832</v>
      </c>
    </row>
    <row r="45" spans="1:11" ht="15.75">
      <c r="A45" s="30" t="s">
        <v>167</v>
      </c>
      <c r="B45" s="58" t="s">
        <v>67</v>
      </c>
      <c r="C45" s="170"/>
      <c r="D45" s="170">
        <v>-1491703</v>
      </c>
      <c r="E45" s="210">
        <f>C45+D45</f>
        <v>-1491703</v>
      </c>
      <c r="F45" s="99"/>
      <c r="G45" s="204">
        <v>-2198076</v>
      </c>
      <c r="H45" s="214">
        <f t="shared" si="2"/>
        <v>-2198076</v>
      </c>
      <c r="I45" s="99"/>
      <c r="J45" s="203">
        <v>-2304535</v>
      </c>
      <c r="K45" s="199">
        <f t="shared" si="3"/>
        <v>-2304535</v>
      </c>
    </row>
    <row r="46" spans="1:11" ht="15.75">
      <c r="A46" s="30" t="s">
        <v>168</v>
      </c>
      <c r="B46" s="58" t="s">
        <v>68</v>
      </c>
      <c r="C46" s="170"/>
      <c r="D46" s="170">
        <v>-108297</v>
      </c>
      <c r="E46" s="210">
        <f>C46+D46</f>
        <v>-108297</v>
      </c>
      <c r="F46" s="99"/>
      <c r="G46" s="204">
        <v>-108297</v>
      </c>
      <c r="H46" s="214">
        <f t="shared" si="2"/>
        <v>-108297</v>
      </c>
      <c r="I46" s="99"/>
      <c r="J46" s="203">
        <v>-108297</v>
      </c>
      <c r="K46" s="199">
        <f t="shared" si="3"/>
        <v>-108297</v>
      </c>
    </row>
    <row r="47" spans="1:11" ht="15.75">
      <c r="A47" s="30" t="s">
        <v>169</v>
      </c>
      <c r="B47" s="58" t="s">
        <v>170</v>
      </c>
      <c r="C47" s="170"/>
      <c r="D47" s="170"/>
      <c r="E47" s="210">
        <f>C47+D47</f>
        <v>0</v>
      </c>
      <c r="F47" s="99"/>
      <c r="G47" s="204"/>
      <c r="H47" s="214">
        <f t="shared" si="2"/>
        <v>0</v>
      </c>
      <c r="I47" s="99"/>
      <c r="J47" s="203"/>
      <c r="K47" s="199">
        <f t="shared" si="3"/>
        <v>0</v>
      </c>
    </row>
    <row r="48" spans="1:11" ht="30" customHeight="1">
      <c r="A48" s="29" t="s">
        <v>69</v>
      </c>
      <c r="B48" s="60" t="s">
        <v>70</v>
      </c>
      <c r="C48" s="98">
        <f>SUM(C49:C54)</f>
        <v>0</v>
      </c>
      <c r="D48" s="98">
        <f>SUM(D49:D54)</f>
        <v>5207772</v>
      </c>
      <c r="E48" s="209">
        <f>SUM(E49:E54)</f>
        <v>5207772</v>
      </c>
      <c r="F48" s="97">
        <f aca="true" t="shared" si="12" ref="F48:K48">SUM(F49:F54)</f>
        <v>0</v>
      </c>
      <c r="G48" s="202">
        <f>SUM(G49:G54)</f>
        <v>6925283</v>
      </c>
      <c r="H48" s="214">
        <f>SUM(H49:H54)</f>
        <v>6925283</v>
      </c>
      <c r="I48" s="97">
        <f t="shared" si="12"/>
        <v>0</v>
      </c>
      <c r="J48" s="202">
        <f>SUM(J49:J54)</f>
        <v>7329607</v>
      </c>
      <c r="K48" s="199">
        <f t="shared" si="12"/>
        <v>7329607</v>
      </c>
    </row>
    <row r="49" spans="1:11" ht="15.75">
      <c r="A49" s="30" t="s">
        <v>122</v>
      </c>
      <c r="B49" s="61" t="s">
        <v>103</v>
      </c>
      <c r="C49" s="167"/>
      <c r="D49" s="167">
        <v>476017</v>
      </c>
      <c r="E49" s="210">
        <f>C49+D49</f>
        <v>476017</v>
      </c>
      <c r="F49" s="101"/>
      <c r="G49" s="204">
        <v>539511</v>
      </c>
      <c r="H49" s="214">
        <f>F49+G49</f>
        <v>539511</v>
      </c>
      <c r="I49" s="101"/>
      <c r="J49" s="204">
        <v>632335</v>
      </c>
      <c r="K49" s="199">
        <f t="shared" si="3"/>
        <v>632335</v>
      </c>
    </row>
    <row r="50" spans="1:11" ht="15.75">
      <c r="A50" s="30" t="s">
        <v>171</v>
      </c>
      <c r="B50" s="61" t="s">
        <v>172</v>
      </c>
      <c r="C50" s="167"/>
      <c r="D50" s="167"/>
      <c r="E50" s="210">
        <f>C50+D50</f>
        <v>0</v>
      </c>
      <c r="F50" s="101"/>
      <c r="G50" s="203"/>
      <c r="H50" s="214">
        <f>F50+G50</f>
        <v>0</v>
      </c>
      <c r="I50" s="101"/>
      <c r="J50" s="204"/>
      <c r="K50" s="199">
        <f t="shared" si="3"/>
        <v>0</v>
      </c>
    </row>
    <row r="51" spans="1:11" ht="15.75">
      <c r="A51" s="30" t="s">
        <v>199</v>
      </c>
      <c r="B51" s="61" t="s">
        <v>198</v>
      </c>
      <c r="C51" s="167"/>
      <c r="D51" s="167"/>
      <c r="E51" s="210">
        <f>C51+D51</f>
        <v>0</v>
      </c>
      <c r="F51" s="101"/>
      <c r="G51" s="203"/>
      <c r="H51" s="214">
        <f>F51+G51</f>
        <v>0</v>
      </c>
      <c r="I51" s="101"/>
      <c r="J51" s="204"/>
      <c r="K51" s="199">
        <f t="shared" si="3"/>
        <v>0</v>
      </c>
    </row>
    <row r="52" spans="1:11" ht="15.75">
      <c r="A52" s="30" t="s">
        <v>123</v>
      </c>
      <c r="B52" s="61" t="s">
        <v>124</v>
      </c>
      <c r="C52" s="167"/>
      <c r="D52" s="167">
        <v>5000</v>
      </c>
      <c r="E52" s="210">
        <f>C52+D52</f>
        <v>5000</v>
      </c>
      <c r="F52" s="101"/>
      <c r="G52" s="203">
        <v>9532</v>
      </c>
      <c r="H52" s="214">
        <f t="shared" si="2"/>
        <v>9532</v>
      </c>
      <c r="I52" s="101"/>
      <c r="J52" s="204">
        <v>9532</v>
      </c>
      <c r="K52" s="199">
        <f t="shared" si="3"/>
        <v>9532</v>
      </c>
    </row>
    <row r="53" spans="1:11" ht="15.75">
      <c r="A53" s="30" t="s">
        <v>71</v>
      </c>
      <c r="B53" s="61" t="s">
        <v>104</v>
      </c>
      <c r="C53" s="167"/>
      <c r="D53" s="167">
        <v>4726755</v>
      </c>
      <c r="E53" s="210">
        <f>C53+D53</f>
        <v>4726755</v>
      </c>
      <c r="F53" s="102"/>
      <c r="G53" s="219">
        <v>6376240</v>
      </c>
      <c r="H53" s="214">
        <f t="shared" si="2"/>
        <v>6376240</v>
      </c>
      <c r="I53" s="103"/>
      <c r="J53" s="204">
        <v>6687740</v>
      </c>
      <c r="K53" s="199">
        <f t="shared" si="3"/>
        <v>6687740</v>
      </c>
    </row>
    <row r="54" spans="1:11" ht="16.5" customHeight="1">
      <c r="A54" s="31" t="s">
        <v>173</v>
      </c>
      <c r="B54" s="63" t="s">
        <v>174</v>
      </c>
      <c r="C54" s="167"/>
      <c r="D54" s="167"/>
      <c r="E54" s="210"/>
      <c r="F54" s="100"/>
      <c r="G54" s="203"/>
      <c r="H54" s="214">
        <f t="shared" si="2"/>
        <v>0</v>
      </c>
      <c r="I54" s="100"/>
      <c r="J54" s="204"/>
      <c r="K54" s="199">
        <f aca="true" t="shared" si="13" ref="K54:K59">I54+J54</f>
        <v>0</v>
      </c>
    </row>
    <row r="55" spans="1:11" s="2" customFormat="1" ht="16.5" customHeight="1">
      <c r="A55" s="29" t="s">
        <v>72</v>
      </c>
      <c r="B55" s="60" t="s">
        <v>73</v>
      </c>
      <c r="C55" s="168"/>
      <c r="D55" s="168">
        <v>400000</v>
      </c>
      <c r="E55" s="209"/>
      <c r="F55" s="97"/>
      <c r="G55" s="202">
        <v>516921</v>
      </c>
      <c r="H55" s="214">
        <f>F55+G55</f>
        <v>516921</v>
      </c>
      <c r="I55" s="97"/>
      <c r="J55" s="205">
        <v>517000</v>
      </c>
      <c r="K55" s="199">
        <f t="shared" si="13"/>
        <v>517000</v>
      </c>
    </row>
    <row r="56" spans="1:11" s="2" customFormat="1" ht="16.5" customHeight="1">
      <c r="A56" s="29" t="s">
        <v>74</v>
      </c>
      <c r="B56" s="62" t="s">
        <v>75</v>
      </c>
      <c r="C56" s="98"/>
      <c r="D56" s="98">
        <f aca="true" t="shared" si="14" ref="D56:K56">SUM(D57:D58)</f>
        <v>100000</v>
      </c>
      <c r="E56" s="197">
        <f t="shared" si="14"/>
        <v>0</v>
      </c>
      <c r="F56" s="97">
        <f t="shared" si="14"/>
        <v>2528</v>
      </c>
      <c r="G56" s="97">
        <f t="shared" si="14"/>
        <v>147353</v>
      </c>
      <c r="H56" s="214">
        <f t="shared" si="14"/>
        <v>149881</v>
      </c>
      <c r="I56" s="214">
        <f t="shared" si="14"/>
        <v>0</v>
      </c>
      <c r="J56" s="214">
        <f t="shared" si="14"/>
        <v>165000</v>
      </c>
      <c r="K56" s="214">
        <f t="shared" si="14"/>
        <v>165000</v>
      </c>
    </row>
    <row r="57" spans="1:11" s="2" customFormat="1" ht="16.5" customHeight="1">
      <c r="A57" s="195" t="s">
        <v>196</v>
      </c>
      <c r="B57" s="64" t="s">
        <v>194</v>
      </c>
      <c r="C57" s="194"/>
      <c r="D57" s="194">
        <v>100000</v>
      </c>
      <c r="E57" s="211"/>
      <c r="F57" s="97">
        <v>2528</v>
      </c>
      <c r="G57" s="202">
        <v>122353</v>
      </c>
      <c r="H57" s="215">
        <f>F57+G57</f>
        <v>124881</v>
      </c>
      <c r="I57" s="97"/>
      <c r="J57" s="202">
        <v>129800</v>
      </c>
      <c r="K57" s="199">
        <f t="shared" si="13"/>
        <v>129800</v>
      </c>
    </row>
    <row r="58" spans="1:11" s="2" customFormat="1" ht="16.5" customHeight="1">
      <c r="A58" s="196" t="s">
        <v>197</v>
      </c>
      <c r="B58" s="64" t="s">
        <v>195</v>
      </c>
      <c r="C58" s="194"/>
      <c r="D58" s="194"/>
      <c r="E58" s="211"/>
      <c r="F58" s="97"/>
      <c r="G58" s="202">
        <v>25000</v>
      </c>
      <c r="H58" s="215">
        <f>F58+G58</f>
        <v>25000</v>
      </c>
      <c r="I58" s="97"/>
      <c r="J58" s="202">
        <v>35200</v>
      </c>
      <c r="K58" s="199">
        <f>I58+J58</f>
        <v>35200</v>
      </c>
    </row>
    <row r="59" spans="1:11" s="2" customFormat="1" ht="16.5" customHeight="1" thickBot="1">
      <c r="A59" s="32" t="s">
        <v>148</v>
      </c>
      <c r="B59" s="64" t="s">
        <v>140</v>
      </c>
      <c r="C59" s="105"/>
      <c r="D59" s="105"/>
      <c r="E59" s="212">
        <f>C59+D59</f>
        <v>0</v>
      </c>
      <c r="F59" s="104"/>
      <c r="G59" s="207"/>
      <c r="H59" s="216">
        <f t="shared" si="2"/>
        <v>0</v>
      </c>
      <c r="I59" s="104"/>
      <c r="J59" s="207"/>
      <c r="K59" s="199">
        <f t="shared" si="13"/>
        <v>0</v>
      </c>
    </row>
    <row r="60" spans="1:11" ht="16.5" customHeight="1" thickBot="1">
      <c r="A60" s="52" t="s">
        <v>76</v>
      </c>
      <c r="B60" s="53"/>
      <c r="C60" s="106">
        <f aca="true" t="shared" si="15" ref="C60:K60">C12+C14+C20+C22+C29+C42+C43+C44+C48+C55+C56+C59</f>
        <v>0</v>
      </c>
      <c r="D60" s="107">
        <f t="shared" si="15"/>
        <v>43306772</v>
      </c>
      <c r="E60" s="108">
        <f t="shared" si="15"/>
        <v>42806772</v>
      </c>
      <c r="F60" s="217">
        <f t="shared" si="15"/>
        <v>39074</v>
      </c>
      <c r="G60" s="107">
        <f t="shared" si="15"/>
        <v>33095426</v>
      </c>
      <c r="H60" s="109">
        <f t="shared" si="15"/>
        <v>33134500</v>
      </c>
      <c r="I60" s="200">
        <f t="shared" si="15"/>
        <v>0</v>
      </c>
      <c r="J60" s="108">
        <f t="shared" si="15"/>
        <v>44797775</v>
      </c>
      <c r="K60" s="109">
        <f t="shared" si="15"/>
        <v>44797775</v>
      </c>
    </row>
    <row r="61" spans="3:11" ht="12.75" customHeight="1">
      <c r="C61" s="110"/>
      <c r="D61" s="110"/>
      <c r="E61" s="111"/>
      <c r="F61" s="110"/>
      <c r="G61" s="110"/>
      <c r="H61" s="110"/>
      <c r="I61" s="110"/>
      <c r="J61" s="110"/>
      <c r="K61" s="110"/>
    </row>
    <row r="62" ht="12.75" customHeight="1">
      <c r="E62" s="33"/>
    </row>
    <row r="63" ht="12.75" customHeight="1">
      <c r="E63" s="33"/>
    </row>
    <row r="64" ht="12.75" customHeight="1">
      <c r="E64" s="33"/>
    </row>
    <row r="65" ht="12.75" customHeight="1">
      <c r="E65" s="33"/>
    </row>
    <row r="66" ht="12.75" customHeight="1">
      <c r="B66" s="33"/>
    </row>
    <row r="67" ht="12.75" customHeight="1">
      <c r="B67" s="33"/>
    </row>
    <row r="68" ht="12.75" customHeight="1">
      <c r="B68" s="33"/>
    </row>
    <row r="69" ht="12.75" customHeight="1">
      <c r="E69" s="33"/>
    </row>
    <row r="70" ht="12.75" customHeight="1">
      <c r="E70" s="33"/>
    </row>
    <row r="71" ht="12.75" customHeight="1">
      <c r="E71" s="33"/>
    </row>
    <row r="72" ht="12.75" customHeight="1">
      <c r="E72" s="33"/>
    </row>
    <row r="73" ht="12.75" customHeight="1">
      <c r="E73" s="33"/>
    </row>
    <row r="74" ht="12.75" customHeight="1">
      <c r="E74" s="33"/>
    </row>
    <row r="75" ht="12.75" customHeight="1">
      <c r="E75" s="33"/>
    </row>
    <row r="76" ht="12.75" customHeight="1">
      <c r="E76" s="33"/>
    </row>
    <row r="77" ht="12.75" customHeight="1">
      <c r="E77" s="33"/>
    </row>
    <row r="78" ht="12.75" customHeight="1">
      <c r="E78" s="33"/>
    </row>
    <row r="79" ht="12.75" customHeight="1">
      <c r="E79" s="33"/>
    </row>
    <row r="80" ht="12.75" customHeight="1">
      <c r="E80" s="33"/>
    </row>
    <row r="81" ht="12.75" customHeight="1">
      <c r="E81" s="33"/>
    </row>
    <row r="82" ht="12.75" customHeight="1">
      <c r="E82" s="33"/>
    </row>
    <row r="83" ht="12.75" customHeight="1">
      <c r="E83" s="33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</sheetData>
  <sheetProtection/>
  <mergeCells count="14">
    <mergeCell ref="C8:E8"/>
    <mergeCell ref="C9:C10"/>
    <mergeCell ref="D9:D10"/>
    <mergeCell ref="E9:E10"/>
    <mergeCell ref="B8:B10"/>
    <mergeCell ref="A8:A10"/>
    <mergeCell ref="F8:H8"/>
    <mergeCell ref="I8:K8"/>
    <mergeCell ref="K9:K10"/>
    <mergeCell ref="H9:H10"/>
    <mergeCell ref="I9:I10"/>
    <mergeCell ref="J9:J10"/>
    <mergeCell ref="F9:F10"/>
    <mergeCell ref="G9:G10"/>
  </mergeCells>
  <dataValidations count="1">
    <dataValidation type="whole" operator="lessThan" allowBlank="1" showInputMessage="1" showErrorMessage="1" error="Въвежда се цяло число!" sqref="G15:G19">
      <formula1>99999999999999900</formula1>
    </dataValidation>
  </dataValidations>
  <printOptions/>
  <pageMargins left="0" right="0" top="0.07874015748031496" bottom="0.11811023622047245" header="0.1968503937007874" footer="0.196850393700787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zoomScale="50" zoomScaleNormal="50" zoomScalePageLayoutView="0" workbookViewId="0" topLeftCell="B1">
      <selection activeCell="F17" sqref="F17"/>
    </sheetView>
  </sheetViews>
  <sheetFormatPr defaultColWidth="12.28125" defaultRowHeight="12.75"/>
  <cols>
    <col min="1" max="1" width="7.7109375" style="5" customWidth="1"/>
    <col min="2" max="2" width="47.7109375" style="5" customWidth="1"/>
    <col min="3" max="3" width="15.140625" style="5" customWidth="1"/>
    <col min="4" max="4" width="16.140625" style="5" customWidth="1"/>
    <col min="5" max="5" width="17.140625" style="5" customWidth="1"/>
    <col min="6" max="6" width="16.57421875" style="5" customWidth="1"/>
    <col min="7" max="7" width="16.28125" style="5" customWidth="1"/>
    <col min="8" max="9" width="19.421875" style="5" hidden="1" customWidth="1"/>
    <col min="10" max="10" width="18.57421875" style="5" hidden="1" customWidth="1"/>
    <col min="11" max="11" width="19.140625" style="5" hidden="1" customWidth="1"/>
    <col min="12" max="12" width="19.28125" style="5" customWidth="1"/>
    <col min="13" max="15" width="15.28125" style="5" customWidth="1"/>
    <col min="16" max="16384" width="12.28125" style="5" customWidth="1"/>
  </cols>
  <sheetData>
    <row r="1" spans="5:14" ht="18">
      <c r="E1" s="14"/>
      <c r="F1" s="15"/>
      <c r="I1" s="14"/>
      <c r="J1" s="15"/>
      <c r="M1" s="292" t="s">
        <v>151</v>
      </c>
      <c r="N1" s="292"/>
    </row>
    <row r="2" spans="1:12" ht="18.75" customHeight="1">
      <c r="A2" s="252" t="s">
        <v>200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5.75" customHeight="1">
      <c r="A3" s="252" t="s">
        <v>202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ht="12.75" customHeight="1">
      <c r="A4" s="248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9"/>
    </row>
    <row r="5" ht="12.75" customHeight="1" thickBot="1"/>
    <row r="6" spans="1:15" ht="24" customHeight="1" thickBot="1">
      <c r="A6" s="287" t="s">
        <v>77</v>
      </c>
      <c r="B6" s="290" t="s">
        <v>78</v>
      </c>
      <c r="C6" s="287" t="s">
        <v>1</v>
      </c>
      <c r="D6" s="284" t="s">
        <v>206</v>
      </c>
      <c r="E6" s="285"/>
      <c r="F6" s="285"/>
      <c r="G6" s="286"/>
      <c r="H6" s="284" t="s">
        <v>207</v>
      </c>
      <c r="I6" s="285"/>
      <c r="J6" s="285"/>
      <c r="K6" s="286"/>
      <c r="L6" s="284" t="s">
        <v>208</v>
      </c>
      <c r="M6" s="285"/>
      <c r="N6" s="285"/>
      <c r="O6" s="286"/>
    </row>
    <row r="7" spans="1:15" ht="32.25" customHeight="1">
      <c r="A7" s="288"/>
      <c r="B7" s="291"/>
      <c r="C7" s="288"/>
      <c r="D7" s="287" t="s">
        <v>3</v>
      </c>
      <c r="E7" s="287" t="s">
        <v>145</v>
      </c>
      <c r="F7" s="287" t="s">
        <v>144</v>
      </c>
      <c r="G7" s="287" t="s">
        <v>146</v>
      </c>
      <c r="H7" s="287" t="s">
        <v>3</v>
      </c>
      <c r="I7" s="293" t="s">
        <v>145</v>
      </c>
      <c r="J7" s="287" t="s">
        <v>144</v>
      </c>
      <c r="K7" s="287" t="s">
        <v>146</v>
      </c>
      <c r="L7" s="287" t="s">
        <v>3</v>
      </c>
      <c r="M7" s="287" t="s">
        <v>145</v>
      </c>
      <c r="N7" s="287" t="s">
        <v>144</v>
      </c>
      <c r="O7" s="287" t="s">
        <v>146</v>
      </c>
    </row>
    <row r="8" spans="1:15" ht="24" customHeight="1">
      <c r="A8" s="288"/>
      <c r="B8" s="291"/>
      <c r="C8" s="288"/>
      <c r="D8" s="288"/>
      <c r="E8" s="288"/>
      <c r="F8" s="288"/>
      <c r="G8" s="288"/>
      <c r="H8" s="288"/>
      <c r="I8" s="294"/>
      <c r="J8" s="288"/>
      <c r="K8" s="288"/>
      <c r="L8" s="288"/>
      <c r="M8" s="288"/>
      <c r="N8" s="288"/>
      <c r="O8" s="288"/>
    </row>
    <row r="9" spans="1:15" ht="24" customHeight="1">
      <c r="A9" s="288"/>
      <c r="B9" s="291"/>
      <c r="C9" s="288"/>
      <c r="D9" s="288"/>
      <c r="E9" s="288"/>
      <c r="F9" s="288"/>
      <c r="G9" s="288"/>
      <c r="H9" s="288"/>
      <c r="I9" s="294"/>
      <c r="J9" s="288"/>
      <c r="K9" s="288"/>
      <c r="L9" s="288"/>
      <c r="M9" s="288"/>
      <c r="N9" s="288"/>
      <c r="O9" s="288"/>
    </row>
    <row r="10" spans="1:15" ht="24" customHeight="1">
      <c r="A10" s="288"/>
      <c r="B10" s="291"/>
      <c r="C10" s="288"/>
      <c r="D10" s="288"/>
      <c r="E10" s="288"/>
      <c r="F10" s="288"/>
      <c r="G10" s="288"/>
      <c r="H10" s="288"/>
      <c r="I10" s="294"/>
      <c r="J10" s="288"/>
      <c r="K10" s="288"/>
      <c r="L10" s="288"/>
      <c r="M10" s="288"/>
      <c r="N10" s="288"/>
      <c r="O10" s="288"/>
    </row>
    <row r="11" spans="1:15" ht="39" customHeight="1" thickBot="1">
      <c r="A11" s="289"/>
      <c r="B11" s="291"/>
      <c r="C11" s="289"/>
      <c r="D11" s="289"/>
      <c r="E11" s="289"/>
      <c r="F11" s="289"/>
      <c r="G11" s="289"/>
      <c r="H11" s="288"/>
      <c r="I11" s="294"/>
      <c r="J11" s="288"/>
      <c r="K11" s="288"/>
      <c r="L11" s="288"/>
      <c r="M11" s="288"/>
      <c r="N11" s="288"/>
      <c r="O11" s="288"/>
    </row>
    <row r="12" spans="1:15" s="17" customFormat="1" ht="23.25" customHeight="1">
      <c r="A12" s="70"/>
      <c r="B12" s="67" t="s">
        <v>79</v>
      </c>
      <c r="C12" s="43"/>
      <c r="D12" s="112">
        <f>SUM(E12:G12)</f>
        <v>145836469</v>
      </c>
      <c r="E12" s="177">
        <f aca="true" t="shared" si="0" ref="E12:O12">E13+E18+E23+E27+E34+E38+E44+E50+E56+E60+E65+E69</f>
        <v>93203634</v>
      </c>
      <c r="F12" s="112">
        <f t="shared" si="0"/>
        <v>932797</v>
      </c>
      <c r="G12" s="177">
        <f t="shared" si="0"/>
        <v>51700038</v>
      </c>
      <c r="H12" s="112">
        <f t="shared" si="0"/>
        <v>122292735</v>
      </c>
      <c r="I12" s="113">
        <f t="shared" si="0"/>
        <v>74859376</v>
      </c>
      <c r="J12" s="114">
        <f t="shared" si="0"/>
        <v>1617944</v>
      </c>
      <c r="K12" s="115">
        <f t="shared" si="0"/>
        <v>45815415</v>
      </c>
      <c r="L12" s="112">
        <f t="shared" si="0"/>
        <v>148333066</v>
      </c>
      <c r="M12" s="113">
        <f t="shared" si="0"/>
        <v>93203634</v>
      </c>
      <c r="N12" s="114">
        <f t="shared" si="0"/>
        <v>1146875</v>
      </c>
      <c r="O12" s="116">
        <f t="shared" si="0"/>
        <v>53982557</v>
      </c>
    </row>
    <row r="13" spans="1:15" s="18" customFormat="1" ht="23.25" customHeight="1">
      <c r="A13" s="71">
        <v>1</v>
      </c>
      <c r="B13" s="65" t="s">
        <v>89</v>
      </c>
      <c r="C13" s="44"/>
      <c r="D13" s="117">
        <f>SUM(E13:G13)</f>
        <v>8812461</v>
      </c>
      <c r="E13" s="178">
        <f>SUM(E14:E17)</f>
        <v>5332346</v>
      </c>
      <c r="F13" s="178">
        <f>SUM(F14:F17)</f>
        <v>503000</v>
      </c>
      <c r="G13" s="178">
        <f>SUM(G14:G17)</f>
        <v>2977115</v>
      </c>
      <c r="H13" s="117">
        <f aca="true" t="shared" si="1" ref="H13:O13">SUM(H14:H17)</f>
        <v>6900364</v>
      </c>
      <c r="I13" s="118">
        <f>SUM(I14:I17)</f>
        <v>4128712</v>
      </c>
      <c r="J13" s="119">
        <f t="shared" si="1"/>
        <v>513895</v>
      </c>
      <c r="K13" s="120">
        <f t="shared" si="1"/>
        <v>2257757</v>
      </c>
      <c r="L13" s="117">
        <f t="shared" si="1"/>
        <v>9024428</v>
      </c>
      <c r="M13" s="118">
        <f t="shared" si="1"/>
        <v>5332346</v>
      </c>
      <c r="N13" s="119">
        <f t="shared" si="1"/>
        <v>551967</v>
      </c>
      <c r="O13" s="121">
        <f t="shared" si="1"/>
        <v>3140115</v>
      </c>
    </row>
    <row r="14" spans="1:15" s="18" customFormat="1" ht="23.25" customHeight="1">
      <c r="A14" s="72"/>
      <c r="B14" s="34" t="s">
        <v>113</v>
      </c>
      <c r="C14" s="45" t="s">
        <v>114</v>
      </c>
      <c r="D14" s="117">
        <f aca="true" t="shared" si="2" ref="D14:D64">SUM(E14:G14)</f>
        <v>5746713</v>
      </c>
      <c r="E14" s="179">
        <v>5243713</v>
      </c>
      <c r="F14" s="164">
        <v>503000</v>
      </c>
      <c r="G14" s="186"/>
      <c r="H14" s="117">
        <f>SUM(I14:K14)</f>
        <v>4552043</v>
      </c>
      <c r="I14" s="124">
        <v>4042182</v>
      </c>
      <c r="J14" s="125">
        <v>509861</v>
      </c>
      <c r="K14" s="125"/>
      <c r="L14" s="117">
        <f aca="true" t="shared" si="3" ref="L14:L67">SUM(M14:O14)</f>
        <v>5791646</v>
      </c>
      <c r="M14" s="122">
        <v>5243713</v>
      </c>
      <c r="N14" s="125">
        <v>547933</v>
      </c>
      <c r="O14" s="126"/>
    </row>
    <row r="15" spans="1:15" s="18" customFormat="1" ht="23.25" customHeight="1">
      <c r="A15" s="72"/>
      <c r="B15" s="34" t="s">
        <v>81</v>
      </c>
      <c r="C15" s="45" t="s">
        <v>210</v>
      </c>
      <c r="D15" s="117">
        <f t="shared" si="2"/>
        <v>2031633</v>
      </c>
      <c r="E15" s="179">
        <v>88633</v>
      </c>
      <c r="F15" s="164"/>
      <c r="G15" s="187">
        <v>1943000</v>
      </c>
      <c r="H15" s="117">
        <f aca="true" t="shared" si="4" ref="H15:H67">SUM(I15:K15)</f>
        <v>2313291</v>
      </c>
      <c r="I15" s="124">
        <v>86530</v>
      </c>
      <c r="J15" s="125">
        <v>4034</v>
      </c>
      <c r="K15" s="125">
        <v>2222727</v>
      </c>
      <c r="L15" s="117">
        <f t="shared" si="3"/>
        <v>2190667</v>
      </c>
      <c r="M15" s="122">
        <v>88633</v>
      </c>
      <c r="N15" s="125">
        <v>4034</v>
      </c>
      <c r="O15" s="127">
        <v>2098000</v>
      </c>
    </row>
    <row r="16" spans="1:15" s="18" customFormat="1" ht="23.25" customHeight="1">
      <c r="A16" s="72"/>
      <c r="B16" s="34" t="s">
        <v>179</v>
      </c>
      <c r="C16" s="45">
        <v>42</v>
      </c>
      <c r="D16" s="117">
        <f t="shared" si="2"/>
        <v>30000</v>
      </c>
      <c r="E16" s="179"/>
      <c r="F16" s="164"/>
      <c r="G16" s="187">
        <v>30000</v>
      </c>
      <c r="H16" s="117">
        <f t="shared" si="4"/>
        <v>22915</v>
      </c>
      <c r="I16" s="124"/>
      <c r="J16" s="125"/>
      <c r="K16" s="125">
        <v>22915</v>
      </c>
      <c r="L16" s="117">
        <f t="shared" si="3"/>
        <v>30000</v>
      </c>
      <c r="M16" s="124"/>
      <c r="N16" s="125"/>
      <c r="O16" s="127">
        <v>30000</v>
      </c>
    </row>
    <row r="17" spans="1:15" s="18" customFormat="1" ht="23.25" customHeight="1">
      <c r="A17" s="72"/>
      <c r="B17" s="34" t="s">
        <v>84</v>
      </c>
      <c r="C17" s="45" t="s">
        <v>180</v>
      </c>
      <c r="D17" s="117">
        <f t="shared" si="2"/>
        <v>1004115</v>
      </c>
      <c r="E17" s="180"/>
      <c r="F17" s="190"/>
      <c r="G17" s="188">
        <v>1004115</v>
      </c>
      <c r="H17" s="117">
        <f t="shared" si="4"/>
        <v>12115</v>
      </c>
      <c r="I17" s="124"/>
      <c r="J17" s="125"/>
      <c r="K17" s="125">
        <v>12115</v>
      </c>
      <c r="L17" s="117">
        <f t="shared" si="3"/>
        <v>1012115</v>
      </c>
      <c r="M17" s="124"/>
      <c r="N17" s="125"/>
      <c r="O17" s="126">
        <v>1012115</v>
      </c>
    </row>
    <row r="18" spans="1:15" s="14" customFormat="1" ht="23.25" customHeight="1">
      <c r="A18" s="71">
        <v>2</v>
      </c>
      <c r="B18" s="65" t="s">
        <v>90</v>
      </c>
      <c r="C18" s="46"/>
      <c r="D18" s="117">
        <f>SUM(E18:G18)</f>
        <v>611000</v>
      </c>
      <c r="E18" s="178">
        <f aca="true" t="shared" si="5" ref="E18:O18">SUM(E19:E22)</f>
        <v>0</v>
      </c>
      <c r="F18" s="117">
        <f t="shared" si="5"/>
        <v>0</v>
      </c>
      <c r="G18" s="178">
        <f t="shared" si="5"/>
        <v>611000</v>
      </c>
      <c r="H18" s="117">
        <f t="shared" si="5"/>
        <v>499298</v>
      </c>
      <c r="I18" s="117">
        <f t="shared" si="5"/>
        <v>0</v>
      </c>
      <c r="J18" s="117">
        <f t="shared" si="5"/>
        <v>0</v>
      </c>
      <c r="K18" s="117">
        <f t="shared" si="5"/>
        <v>499298</v>
      </c>
      <c r="L18" s="117">
        <f t="shared" si="5"/>
        <v>611000</v>
      </c>
      <c r="M18" s="118">
        <f t="shared" si="5"/>
        <v>0</v>
      </c>
      <c r="N18" s="119">
        <f t="shared" si="5"/>
        <v>0</v>
      </c>
      <c r="O18" s="121">
        <f t="shared" si="5"/>
        <v>611000</v>
      </c>
    </row>
    <row r="19" spans="1:15" s="18" customFormat="1" ht="23.25" customHeight="1">
      <c r="A19" s="72"/>
      <c r="B19" s="34" t="s">
        <v>113</v>
      </c>
      <c r="C19" s="45" t="s">
        <v>114</v>
      </c>
      <c r="D19" s="117">
        <f t="shared" si="2"/>
        <v>556000</v>
      </c>
      <c r="E19" s="181"/>
      <c r="F19" s="165"/>
      <c r="G19" s="186">
        <v>556000</v>
      </c>
      <c r="H19" s="117">
        <f t="shared" si="4"/>
        <v>461369</v>
      </c>
      <c r="I19" s="129"/>
      <c r="J19" s="130"/>
      <c r="K19" s="130">
        <v>461369</v>
      </c>
      <c r="L19" s="117">
        <f t="shared" si="3"/>
        <v>556000</v>
      </c>
      <c r="M19" s="129"/>
      <c r="N19" s="130"/>
      <c r="O19" s="126">
        <v>556000</v>
      </c>
    </row>
    <row r="20" spans="1:15" s="18" customFormat="1" ht="23.25" customHeight="1">
      <c r="A20" s="72"/>
      <c r="B20" s="34" t="s">
        <v>81</v>
      </c>
      <c r="C20" s="45">
        <v>10</v>
      </c>
      <c r="D20" s="117">
        <f t="shared" si="2"/>
        <v>50000</v>
      </c>
      <c r="E20" s="181"/>
      <c r="F20" s="165"/>
      <c r="G20" s="186">
        <v>50000</v>
      </c>
      <c r="H20" s="117">
        <f t="shared" si="4"/>
        <v>33929</v>
      </c>
      <c r="I20" s="129"/>
      <c r="J20" s="130"/>
      <c r="K20" s="130">
        <v>33929</v>
      </c>
      <c r="L20" s="117">
        <f t="shared" si="3"/>
        <v>50000</v>
      </c>
      <c r="M20" s="129"/>
      <c r="N20" s="130"/>
      <c r="O20" s="126">
        <v>50000</v>
      </c>
    </row>
    <row r="21" spans="1:15" s="18" customFormat="1" ht="23.25" customHeight="1">
      <c r="A21" s="72"/>
      <c r="B21" s="34" t="s">
        <v>179</v>
      </c>
      <c r="C21" s="45">
        <v>42</v>
      </c>
      <c r="D21" s="117">
        <f>SUM(E21:G21)</f>
        <v>5000</v>
      </c>
      <c r="E21" s="180"/>
      <c r="F21" s="190"/>
      <c r="G21" s="188">
        <v>5000</v>
      </c>
      <c r="H21" s="117">
        <f>SUM(I21:K21)</f>
        <v>4000</v>
      </c>
      <c r="I21" s="124"/>
      <c r="J21" s="125"/>
      <c r="K21" s="125">
        <v>4000</v>
      </c>
      <c r="L21" s="117">
        <f>SUM(M21:O21)</f>
        <v>5000</v>
      </c>
      <c r="M21" s="124"/>
      <c r="N21" s="125"/>
      <c r="O21" s="127">
        <v>5000</v>
      </c>
    </row>
    <row r="22" spans="1:15" s="18" customFormat="1" ht="23.25" customHeight="1">
      <c r="A22" s="72"/>
      <c r="B22" s="34" t="s">
        <v>84</v>
      </c>
      <c r="C22" s="45" t="s">
        <v>180</v>
      </c>
      <c r="D22" s="117">
        <f>SUM(E22:G22)</f>
        <v>0</v>
      </c>
      <c r="E22" s="180"/>
      <c r="F22" s="190"/>
      <c r="G22" s="188"/>
      <c r="H22" s="117">
        <f>SUM(I22:K22)</f>
        <v>0</v>
      </c>
      <c r="I22" s="124"/>
      <c r="J22" s="125"/>
      <c r="K22" s="131"/>
      <c r="L22" s="117">
        <f>SUM(M22:O22)</f>
        <v>0</v>
      </c>
      <c r="M22" s="124"/>
      <c r="N22" s="125"/>
      <c r="O22" s="126"/>
    </row>
    <row r="23" spans="1:15" s="18" customFormat="1" ht="23.25" customHeight="1">
      <c r="A23" s="73">
        <v>3</v>
      </c>
      <c r="B23" s="68" t="s">
        <v>91</v>
      </c>
      <c r="C23" s="47"/>
      <c r="D23" s="117">
        <f>SUM(E23:G23)</f>
        <v>566839</v>
      </c>
      <c r="E23" s="178">
        <f aca="true" t="shared" si="6" ref="E23:O23">SUM(E24:E26)</f>
        <v>566839</v>
      </c>
      <c r="F23" s="117">
        <f t="shared" si="6"/>
        <v>0</v>
      </c>
      <c r="G23" s="178">
        <f t="shared" si="6"/>
        <v>0</v>
      </c>
      <c r="H23" s="117">
        <f t="shared" si="6"/>
        <v>265634</v>
      </c>
      <c r="I23" s="118">
        <f t="shared" si="6"/>
        <v>262588</v>
      </c>
      <c r="J23" s="119">
        <f t="shared" si="6"/>
        <v>3046</v>
      </c>
      <c r="K23" s="120">
        <f t="shared" si="6"/>
        <v>0</v>
      </c>
      <c r="L23" s="117">
        <f t="shared" si="6"/>
        <v>566839</v>
      </c>
      <c r="M23" s="118">
        <f t="shared" si="6"/>
        <v>566839</v>
      </c>
      <c r="N23" s="119">
        <f t="shared" si="6"/>
        <v>0</v>
      </c>
      <c r="O23" s="121">
        <f t="shared" si="6"/>
        <v>0</v>
      </c>
    </row>
    <row r="24" spans="1:15" s="18" customFormat="1" ht="23.25" customHeight="1">
      <c r="A24" s="72"/>
      <c r="B24" s="34" t="s">
        <v>113</v>
      </c>
      <c r="C24" s="45" t="s">
        <v>114</v>
      </c>
      <c r="D24" s="117">
        <f t="shared" si="2"/>
        <v>264000</v>
      </c>
      <c r="E24" s="179">
        <v>264000</v>
      </c>
      <c r="F24" s="190"/>
      <c r="G24" s="180"/>
      <c r="H24" s="117">
        <f t="shared" si="4"/>
        <v>185117</v>
      </c>
      <c r="I24" s="129">
        <v>185117</v>
      </c>
      <c r="J24" s="130"/>
      <c r="K24" s="131"/>
      <c r="L24" s="117">
        <f t="shared" si="3"/>
        <v>264000</v>
      </c>
      <c r="M24" s="122">
        <v>264000</v>
      </c>
      <c r="N24" s="130"/>
      <c r="O24" s="126"/>
    </row>
    <row r="25" spans="1:15" s="18" customFormat="1" ht="23.25" customHeight="1">
      <c r="A25" s="72"/>
      <c r="B25" s="34" t="s">
        <v>81</v>
      </c>
      <c r="C25" s="45" t="s">
        <v>17</v>
      </c>
      <c r="D25" s="117">
        <f t="shared" si="2"/>
        <v>299798</v>
      </c>
      <c r="E25" s="179">
        <v>299798</v>
      </c>
      <c r="F25" s="190"/>
      <c r="G25" s="180"/>
      <c r="H25" s="117">
        <f t="shared" si="4"/>
        <v>77476</v>
      </c>
      <c r="I25" s="132">
        <v>74430</v>
      </c>
      <c r="J25" s="133">
        <v>3046</v>
      </c>
      <c r="K25" s="134"/>
      <c r="L25" s="117">
        <f t="shared" si="3"/>
        <v>299798</v>
      </c>
      <c r="M25" s="122">
        <v>299798</v>
      </c>
      <c r="N25" s="133"/>
      <c r="O25" s="135"/>
    </row>
    <row r="26" spans="1:15" s="18" customFormat="1" ht="23.25" customHeight="1">
      <c r="A26" s="72"/>
      <c r="B26" s="34" t="s">
        <v>84</v>
      </c>
      <c r="C26" s="45" t="s">
        <v>180</v>
      </c>
      <c r="D26" s="117">
        <f t="shared" si="2"/>
        <v>3041</v>
      </c>
      <c r="E26" s="180">
        <v>3041</v>
      </c>
      <c r="F26" s="190"/>
      <c r="G26" s="188"/>
      <c r="H26" s="117">
        <f t="shared" si="4"/>
        <v>3041</v>
      </c>
      <c r="I26" s="124">
        <v>3041</v>
      </c>
      <c r="J26" s="125"/>
      <c r="K26" s="131"/>
      <c r="L26" s="117">
        <f t="shared" si="3"/>
        <v>3041</v>
      </c>
      <c r="M26" s="124">
        <v>3041</v>
      </c>
      <c r="N26" s="125"/>
      <c r="O26" s="126"/>
    </row>
    <row r="27" spans="1:15" s="18" customFormat="1" ht="23.25" customHeight="1">
      <c r="A27" s="71">
        <v>4</v>
      </c>
      <c r="B27" s="65" t="s">
        <v>82</v>
      </c>
      <c r="C27" s="47"/>
      <c r="D27" s="117">
        <f t="shared" si="2"/>
        <v>63313960</v>
      </c>
      <c r="E27" s="178">
        <f>SUM(E28:E33)</f>
        <v>62299604</v>
      </c>
      <c r="F27" s="117">
        <f>SUM(F28:F33)</f>
        <v>234356</v>
      </c>
      <c r="G27" s="178">
        <f>SUM(G28:G33)</f>
        <v>780000</v>
      </c>
      <c r="H27" s="117">
        <f>SUM(H28:H33)</f>
        <v>52127575</v>
      </c>
      <c r="I27" s="119">
        <f aca="true" t="shared" si="7" ref="I27:O27">SUM(I28:I33)</f>
        <v>50700944</v>
      </c>
      <c r="J27" s="119">
        <f t="shared" si="7"/>
        <v>317945</v>
      </c>
      <c r="K27" s="120">
        <f t="shared" si="7"/>
        <v>1108686</v>
      </c>
      <c r="L27" s="117">
        <f t="shared" si="7"/>
        <v>63302960</v>
      </c>
      <c r="M27" s="118">
        <f t="shared" si="7"/>
        <v>62299604</v>
      </c>
      <c r="N27" s="119">
        <f t="shared" si="7"/>
        <v>218356</v>
      </c>
      <c r="O27" s="121">
        <f t="shared" si="7"/>
        <v>785000</v>
      </c>
    </row>
    <row r="28" spans="1:15" s="18" customFormat="1" ht="23.25" customHeight="1">
      <c r="A28" s="72"/>
      <c r="B28" s="34" t="s">
        <v>113</v>
      </c>
      <c r="C28" s="45" t="s">
        <v>114</v>
      </c>
      <c r="D28" s="117">
        <f t="shared" si="2"/>
        <v>48793283</v>
      </c>
      <c r="E28" s="179">
        <v>48593283</v>
      </c>
      <c r="F28" s="164"/>
      <c r="G28" s="186">
        <v>200000</v>
      </c>
      <c r="H28" s="117">
        <f t="shared" si="4"/>
        <v>42396140</v>
      </c>
      <c r="I28" s="124">
        <v>42195876</v>
      </c>
      <c r="J28" s="125">
        <v>15827</v>
      </c>
      <c r="K28" s="125">
        <v>184437</v>
      </c>
      <c r="L28" s="117">
        <f t="shared" si="3"/>
        <v>48793283</v>
      </c>
      <c r="M28" s="122">
        <v>48593283</v>
      </c>
      <c r="N28" s="125"/>
      <c r="O28" s="126">
        <v>200000</v>
      </c>
    </row>
    <row r="29" spans="1:15" s="18" customFormat="1" ht="23.25" customHeight="1">
      <c r="A29" s="72"/>
      <c r="B29" s="34" t="s">
        <v>81</v>
      </c>
      <c r="C29" s="45" t="s">
        <v>211</v>
      </c>
      <c r="D29" s="117">
        <f t="shared" si="2"/>
        <v>11679746</v>
      </c>
      <c r="E29" s="179">
        <v>10949746</v>
      </c>
      <c r="F29" s="164">
        <v>150000</v>
      </c>
      <c r="G29" s="186">
        <v>580000</v>
      </c>
      <c r="H29" s="117">
        <f t="shared" si="4"/>
        <v>8988953</v>
      </c>
      <c r="I29" s="124">
        <v>7851942</v>
      </c>
      <c r="J29" s="125">
        <v>217762</v>
      </c>
      <c r="K29" s="125">
        <v>919249</v>
      </c>
      <c r="L29" s="117">
        <f t="shared" si="3"/>
        <v>11481678</v>
      </c>
      <c r="M29" s="124">
        <v>10767678</v>
      </c>
      <c r="N29" s="125">
        <v>134000</v>
      </c>
      <c r="O29" s="126">
        <v>580000</v>
      </c>
    </row>
    <row r="30" spans="1:15" s="18" customFormat="1" ht="23.25" customHeight="1">
      <c r="A30" s="71"/>
      <c r="B30" s="34" t="s">
        <v>83</v>
      </c>
      <c r="C30" s="45">
        <v>40</v>
      </c>
      <c r="D30" s="136">
        <f t="shared" si="2"/>
        <v>383231</v>
      </c>
      <c r="E30" s="179">
        <v>383231</v>
      </c>
      <c r="F30" s="164"/>
      <c r="G30" s="186"/>
      <c r="H30" s="136">
        <f>SUM(I30)</f>
        <v>284015</v>
      </c>
      <c r="I30" s="129">
        <v>284015</v>
      </c>
      <c r="J30" s="130"/>
      <c r="K30" s="130"/>
      <c r="L30" s="136">
        <f t="shared" si="3"/>
        <v>383231</v>
      </c>
      <c r="M30" s="129">
        <v>383231</v>
      </c>
      <c r="N30" s="130"/>
      <c r="O30" s="135"/>
    </row>
    <row r="31" spans="1:15" s="18" customFormat="1" ht="24.75" customHeight="1">
      <c r="A31" s="71"/>
      <c r="B31" s="34" t="s">
        <v>86</v>
      </c>
      <c r="C31" s="77">
        <v>42</v>
      </c>
      <c r="D31" s="136">
        <f>SUM(E31:G31)</f>
        <v>0</v>
      </c>
      <c r="E31" s="179"/>
      <c r="F31" s="164"/>
      <c r="G31" s="186"/>
      <c r="H31" s="136">
        <f>SUM(I31)</f>
        <v>270</v>
      </c>
      <c r="I31" s="129">
        <v>270</v>
      </c>
      <c r="J31" s="130"/>
      <c r="K31" s="130"/>
      <c r="L31" s="136">
        <f t="shared" si="3"/>
        <v>0</v>
      </c>
      <c r="M31" s="129"/>
      <c r="N31" s="130"/>
      <c r="O31" s="135"/>
    </row>
    <row r="32" spans="1:15" s="18" customFormat="1" ht="24.75" customHeight="1">
      <c r="A32" s="71"/>
      <c r="B32" s="34" t="s">
        <v>93</v>
      </c>
      <c r="C32" s="246">
        <v>43</v>
      </c>
      <c r="D32" s="136">
        <f t="shared" si="2"/>
        <v>82577</v>
      </c>
      <c r="E32" s="247">
        <v>82577</v>
      </c>
      <c r="F32" s="164"/>
      <c r="G32" s="247"/>
      <c r="H32" s="136">
        <f>SUM(I32)</f>
        <v>75632</v>
      </c>
      <c r="I32" s="129">
        <v>75632</v>
      </c>
      <c r="J32" s="130"/>
      <c r="K32" s="130"/>
      <c r="L32" s="136">
        <f t="shared" si="3"/>
        <v>82577</v>
      </c>
      <c r="M32" s="129">
        <v>82577</v>
      </c>
      <c r="N32" s="130"/>
      <c r="O32" s="135"/>
    </row>
    <row r="33" spans="1:15" s="18" customFormat="1" ht="23.25" customHeight="1">
      <c r="A33" s="71"/>
      <c r="B33" s="34" t="s">
        <v>84</v>
      </c>
      <c r="C33" s="45" t="s">
        <v>180</v>
      </c>
      <c r="D33" s="117">
        <f t="shared" si="2"/>
        <v>2375123</v>
      </c>
      <c r="E33" s="180">
        <v>2290767</v>
      </c>
      <c r="F33" s="190">
        <v>84356</v>
      </c>
      <c r="G33" s="122"/>
      <c r="H33" s="117">
        <f t="shared" si="4"/>
        <v>382565</v>
      </c>
      <c r="I33" s="124">
        <v>293209</v>
      </c>
      <c r="J33" s="125">
        <v>84356</v>
      </c>
      <c r="K33" s="125">
        <v>5000</v>
      </c>
      <c r="L33" s="117">
        <f t="shared" si="3"/>
        <v>2562191</v>
      </c>
      <c r="M33" s="124">
        <v>2472835</v>
      </c>
      <c r="N33" s="125">
        <v>84356</v>
      </c>
      <c r="O33" s="126">
        <v>5000</v>
      </c>
    </row>
    <row r="34" spans="1:15" s="14" customFormat="1" ht="23.25" customHeight="1">
      <c r="A34" s="71">
        <v>5</v>
      </c>
      <c r="B34" s="65" t="s">
        <v>80</v>
      </c>
      <c r="C34" s="49"/>
      <c r="D34" s="117">
        <f aca="true" t="shared" si="8" ref="D34:O34">SUM(D35:D37)</f>
        <v>2581942</v>
      </c>
      <c r="E34" s="178">
        <f>SUM(E35:E37)</f>
        <v>2581942</v>
      </c>
      <c r="F34" s="117">
        <f t="shared" si="8"/>
        <v>0</v>
      </c>
      <c r="G34" s="178">
        <f t="shared" si="8"/>
        <v>0</v>
      </c>
      <c r="H34" s="117">
        <f t="shared" si="8"/>
        <v>1387113</v>
      </c>
      <c r="I34" s="137">
        <f t="shared" si="8"/>
        <v>1387113</v>
      </c>
      <c r="J34" s="137">
        <f t="shared" si="8"/>
        <v>0</v>
      </c>
      <c r="K34" s="137">
        <f t="shared" si="8"/>
        <v>0</v>
      </c>
      <c r="L34" s="117">
        <f t="shared" si="8"/>
        <v>2581942</v>
      </c>
      <c r="M34" s="137">
        <f t="shared" si="8"/>
        <v>2581942</v>
      </c>
      <c r="N34" s="137">
        <f t="shared" si="8"/>
        <v>0</v>
      </c>
      <c r="O34" s="137">
        <f t="shared" si="8"/>
        <v>0</v>
      </c>
    </row>
    <row r="35" spans="1:15" s="18" customFormat="1" ht="23.25" customHeight="1">
      <c r="A35" s="72"/>
      <c r="B35" s="34" t="s">
        <v>113</v>
      </c>
      <c r="C35" s="45" t="s">
        <v>114</v>
      </c>
      <c r="D35" s="117">
        <f t="shared" si="2"/>
        <v>1697000</v>
      </c>
      <c r="E35" s="179">
        <v>1697000</v>
      </c>
      <c r="F35" s="190"/>
      <c r="G35" s="122"/>
      <c r="H35" s="117">
        <f t="shared" si="4"/>
        <v>1103638</v>
      </c>
      <c r="I35" s="124">
        <v>1103638</v>
      </c>
      <c r="J35" s="125"/>
      <c r="K35" s="125"/>
      <c r="L35" s="117">
        <f t="shared" si="3"/>
        <v>1697000</v>
      </c>
      <c r="M35" s="124">
        <v>1697000</v>
      </c>
      <c r="N35" s="125"/>
      <c r="O35" s="126"/>
    </row>
    <row r="36" spans="1:15" s="18" customFormat="1" ht="23.25" customHeight="1">
      <c r="A36" s="72"/>
      <c r="B36" s="34" t="s">
        <v>81</v>
      </c>
      <c r="C36" s="45" t="s">
        <v>17</v>
      </c>
      <c r="D36" s="117">
        <f t="shared" si="2"/>
        <v>883663</v>
      </c>
      <c r="E36" s="179">
        <v>883663</v>
      </c>
      <c r="F36" s="190"/>
      <c r="G36" s="122"/>
      <c r="H36" s="117">
        <f t="shared" si="4"/>
        <v>282196</v>
      </c>
      <c r="I36" s="124">
        <v>282196</v>
      </c>
      <c r="J36" s="125"/>
      <c r="K36" s="125"/>
      <c r="L36" s="117">
        <f t="shared" si="3"/>
        <v>883663</v>
      </c>
      <c r="M36" s="124">
        <v>883663</v>
      </c>
      <c r="N36" s="125"/>
      <c r="O36" s="126"/>
    </row>
    <row r="37" spans="1:15" s="18" customFormat="1" ht="23.25" customHeight="1">
      <c r="A37" s="72"/>
      <c r="B37" s="34" t="s">
        <v>84</v>
      </c>
      <c r="C37" s="45" t="s">
        <v>180</v>
      </c>
      <c r="D37" s="117">
        <f t="shared" si="2"/>
        <v>1279</v>
      </c>
      <c r="E37" s="179">
        <v>1279</v>
      </c>
      <c r="F37" s="190"/>
      <c r="G37" s="180"/>
      <c r="H37" s="117">
        <f t="shared" si="4"/>
        <v>1279</v>
      </c>
      <c r="I37" s="132">
        <v>1279</v>
      </c>
      <c r="J37" s="133"/>
      <c r="K37" s="134"/>
      <c r="L37" s="117">
        <f t="shared" si="3"/>
        <v>1279</v>
      </c>
      <c r="M37" s="132">
        <v>1279</v>
      </c>
      <c r="N37" s="133"/>
      <c r="O37" s="135"/>
    </row>
    <row r="38" spans="1:15" s="18" customFormat="1" ht="23.25" customHeight="1">
      <c r="A38" s="71">
        <v>6</v>
      </c>
      <c r="B38" s="65" t="s">
        <v>85</v>
      </c>
      <c r="C38" s="47"/>
      <c r="D38" s="117">
        <f t="shared" si="2"/>
        <v>19703024</v>
      </c>
      <c r="E38" s="178">
        <f>SUM(E39:E43)</f>
        <v>18156126</v>
      </c>
      <c r="F38" s="117">
        <f>SUM(F39:F43)</f>
        <v>20000</v>
      </c>
      <c r="G38" s="178">
        <f>SUM(G39:G43)</f>
        <v>1526898</v>
      </c>
      <c r="H38" s="117">
        <f aca="true" t="shared" si="9" ref="H38:O38">SUM(H39:H43)</f>
        <v>16383116</v>
      </c>
      <c r="I38" s="118">
        <f t="shared" si="9"/>
        <v>14880851</v>
      </c>
      <c r="J38" s="119">
        <f t="shared" si="9"/>
        <v>91572</v>
      </c>
      <c r="K38" s="120">
        <f t="shared" si="9"/>
        <v>1410693</v>
      </c>
      <c r="L38" s="117">
        <f t="shared" si="9"/>
        <v>19751020</v>
      </c>
      <c r="M38" s="118">
        <f t="shared" si="9"/>
        <v>18156126</v>
      </c>
      <c r="N38" s="119">
        <f t="shared" si="9"/>
        <v>40000</v>
      </c>
      <c r="O38" s="121">
        <f t="shared" si="9"/>
        <v>1554894</v>
      </c>
    </row>
    <row r="39" spans="1:15" s="18" customFormat="1" ht="23.25" customHeight="1">
      <c r="A39" s="72"/>
      <c r="B39" s="34" t="s">
        <v>113</v>
      </c>
      <c r="C39" s="45" t="s">
        <v>114</v>
      </c>
      <c r="D39" s="117">
        <f t="shared" si="2"/>
        <v>9507959</v>
      </c>
      <c r="E39" s="179">
        <v>9465959</v>
      </c>
      <c r="F39" s="164">
        <v>20000</v>
      </c>
      <c r="G39" s="186">
        <v>22000</v>
      </c>
      <c r="H39" s="117">
        <f t="shared" si="4"/>
        <v>8644418</v>
      </c>
      <c r="I39" s="124">
        <v>8528428</v>
      </c>
      <c r="J39" s="125">
        <v>91322</v>
      </c>
      <c r="K39" s="131">
        <v>24668</v>
      </c>
      <c r="L39" s="117">
        <f t="shared" si="3"/>
        <v>9527959</v>
      </c>
      <c r="M39" s="124">
        <v>9465959</v>
      </c>
      <c r="N39" s="125">
        <v>40000</v>
      </c>
      <c r="O39" s="126">
        <v>22000</v>
      </c>
    </row>
    <row r="40" spans="1:15" s="18" customFormat="1" ht="23.25" customHeight="1">
      <c r="A40" s="72"/>
      <c r="B40" s="34" t="s">
        <v>81</v>
      </c>
      <c r="C40" s="45" t="s">
        <v>211</v>
      </c>
      <c r="D40" s="117">
        <f t="shared" si="2"/>
        <v>9300575</v>
      </c>
      <c r="E40" s="179">
        <v>7805575</v>
      </c>
      <c r="F40" s="164"/>
      <c r="G40" s="186">
        <v>1495000</v>
      </c>
      <c r="H40" s="117">
        <f t="shared" si="4"/>
        <v>7020655</v>
      </c>
      <c r="I40" s="124">
        <v>5671774</v>
      </c>
      <c r="J40" s="125">
        <v>250</v>
      </c>
      <c r="K40" s="131">
        <v>1348631</v>
      </c>
      <c r="L40" s="117">
        <f t="shared" si="3"/>
        <v>9286892</v>
      </c>
      <c r="M40" s="124">
        <v>7791892</v>
      </c>
      <c r="N40" s="125"/>
      <c r="O40" s="126">
        <v>1495000</v>
      </c>
    </row>
    <row r="41" spans="1:15" s="18" customFormat="1" ht="23.25" customHeight="1">
      <c r="A41" s="72"/>
      <c r="B41" s="34" t="s">
        <v>83</v>
      </c>
      <c r="C41" s="45">
        <v>40</v>
      </c>
      <c r="D41" s="136">
        <f t="shared" si="2"/>
        <v>6000</v>
      </c>
      <c r="E41" s="179"/>
      <c r="F41" s="164"/>
      <c r="G41" s="186">
        <v>6000</v>
      </c>
      <c r="H41" s="117">
        <f t="shared" si="4"/>
        <v>5500</v>
      </c>
      <c r="I41" s="129"/>
      <c r="J41" s="130"/>
      <c r="K41" s="138">
        <v>5500</v>
      </c>
      <c r="L41" s="136">
        <f t="shared" si="3"/>
        <v>6000</v>
      </c>
      <c r="M41" s="129"/>
      <c r="N41" s="130"/>
      <c r="O41" s="139">
        <v>6000</v>
      </c>
    </row>
    <row r="42" spans="1:15" s="18" customFormat="1" ht="23.25" customHeight="1">
      <c r="A42" s="72"/>
      <c r="B42" s="34" t="s">
        <v>86</v>
      </c>
      <c r="C42" s="45">
        <v>42</v>
      </c>
      <c r="D42" s="117">
        <f t="shared" si="2"/>
        <v>880602</v>
      </c>
      <c r="E42" s="179">
        <v>880602</v>
      </c>
      <c r="F42" s="164"/>
      <c r="G42" s="186"/>
      <c r="H42" s="117">
        <f t="shared" si="4"/>
        <v>662976</v>
      </c>
      <c r="I42" s="124">
        <v>662976</v>
      </c>
      <c r="J42" s="125"/>
      <c r="K42" s="131"/>
      <c r="L42" s="117">
        <f t="shared" si="3"/>
        <v>880602</v>
      </c>
      <c r="M42" s="124">
        <v>880602</v>
      </c>
      <c r="N42" s="125"/>
      <c r="O42" s="126"/>
    </row>
    <row r="43" spans="1:15" s="18" customFormat="1" ht="23.25" customHeight="1">
      <c r="A43" s="72"/>
      <c r="B43" s="34" t="s">
        <v>84</v>
      </c>
      <c r="C43" s="45" t="s">
        <v>180</v>
      </c>
      <c r="D43" s="117">
        <f t="shared" si="2"/>
        <v>7888</v>
      </c>
      <c r="E43" s="180">
        <v>3990</v>
      </c>
      <c r="F43" s="190"/>
      <c r="G43" s="180">
        <v>3898</v>
      </c>
      <c r="H43" s="117">
        <f t="shared" si="4"/>
        <v>49567</v>
      </c>
      <c r="I43" s="124">
        <v>17673</v>
      </c>
      <c r="J43" s="125"/>
      <c r="K43" s="131">
        <v>31894</v>
      </c>
      <c r="L43" s="117">
        <f t="shared" si="3"/>
        <v>49567</v>
      </c>
      <c r="M43" s="124">
        <v>17673</v>
      </c>
      <c r="N43" s="125"/>
      <c r="O43" s="126">
        <v>31894</v>
      </c>
    </row>
    <row r="44" spans="1:15" s="18" customFormat="1" ht="23.25" customHeight="1">
      <c r="A44" s="71">
        <v>7</v>
      </c>
      <c r="B44" s="65" t="s">
        <v>95</v>
      </c>
      <c r="C44" s="45"/>
      <c r="D44" s="117">
        <f t="shared" si="2"/>
        <v>10640381</v>
      </c>
      <c r="E44" s="178">
        <f aca="true" t="shared" si="10" ref="E44:O44">SUM(E45:E49)</f>
        <v>54782</v>
      </c>
      <c r="F44" s="117">
        <f t="shared" si="10"/>
        <v>70000</v>
      </c>
      <c r="G44" s="178">
        <f t="shared" si="10"/>
        <v>10515599</v>
      </c>
      <c r="H44" s="117">
        <f t="shared" si="10"/>
        <v>9867445</v>
      </c>
      <c r="I44" s="118">
        <f t="shared" si="10"/>
        <v>47579</v>
      </c>
      <c r="J44" s="119">
        <f t="shared" si="10"/>
        <v>295681</v>
      </c>
      <c r="K44" s="120">
        <f t="shared" si="10"/>
        <v>9524185</v>
      </c>
      <c r="L44" s="117">
        <f t="shared" si="10"/>
        <v>12198937</v>
      </c>
      <c r="M44" s="118">
        <f t="shared" si="10"/>
        <v>54782</v>
      </c>
      <c r="N44" s="119">
        <f t="shared" si="10"/>
        <v>100000</v>
      </c>
      <c r="O44" s="121">
        <f t="shared" si="10"/>
        <v>12044155</v>
      </c>
    </row>
    <row r="45" spans="1:15" s="18" customFormat="1" ht="23.25" customHeight="1">
      <c r="A45" s="71"/>
      <c r="B45" s="69" t="s">
        <v>113</v>
      </c>
      <c r="C45" s="45" t="s">
        <v>114</v>
      </c>
      <c r="D45" s="117">
        <f t="shared" si="2"/>
        <v>300000</v>
      </c>
      <c r="E45" s="181"/>
      <c r="F45" s="165"/>
      <c r="G45" s="189">
        <v>300000</v>
      </c>
      <c r="H45" s="117">
        <f t="shared" si="4"/>
        <v>305179</v>
      </c>
      <c r="I45" s="124"/>
      <c r="J45" s="125"/>
      <c r="K45" s="125">
        <v>305179</v>
      </c>
      <c r="L45" s="117">
        <f t="shared" si="3"/>
        <v>300000</v>
      </c>
      <c r="M45" s="124"/>
      <c r="N45" s="125"/>
      <c r="O45" s="126">
        <v>300000</v>
      </c>
    </row>
    <row r="46" spans="1:15" s="18" customFormat="1" ht="23.25" customHeight="1">
      <c r="A46" s="71"/>
      <c r="B46" s="34" t="s">
        <v>81</v>
      </c>
      <c r="C46" s="45" t="s">
        <v>17</v>
      </c>
      <c r="D46" s="117">
        <f t="shared" si="2"/>
        <v>2124722</v>
      </c>
      <c r="E46" s="179">
        <v>54722</v>
      </c>
      <c r="F46" s="164">
        <v>70000</v>
      </c>
      <c r="G46" s="186">
        <v>2000000</v>
      </c>
      <c r="H46" s="117">
        <f t="shared" si="4"/>
        <v>2948826</v>
      </c>
      <c r="I46" s="124">
        <v>47579</v>
      </c>
      <c r="J46" s="125">
        <v>295681</v>
      </c>
      <c r="K46" s="125">
        <v>2605566</v>
      </c>
      <c r="L46" s="117">
        <f t="shared" si="3"/>
        <v>2262233</v>
      </c>
      <c r="M46" s="124">
        <v>53096</v>
      </c>
      <c r="N46" s="125">
        <v>100000</v>
      </c>
      <c r="O46" s="126">
        <v>2109137</v>
      </c>
    </row>
    <row r="47" spans="1:15" s="18" customFormat="1" ht="23.25" customHeight="1">
      <c r="A47" s="71"/>
      <c r="B47" s="34" t="s">
        <v>93</v>
      </c>
      <c r="C47" s="45">
        <v>43</v>
      </c>
      <c r="D47" s="117">
        <f t="shared" si="2"/>
        <v>60</v>
      </c>
      <c r="E47" s="179">
        <v>60</v>
      </c>
      <c r="F47" s="164"/>
      <c r="G47" s="186"/>
      <c r="H47" s="117">
        <f t="shared" si="4"/>
        <v>0</v>
      </c>
      <c r="I47" s="124"/>
      <c r="J47" s="125"/>
      <c r="K47" s="125"/>
      <c r="L47" s="117">
        <f t="shared" si="3"/>
        <v>60</v>
      </c>
      <c r="M47" s="124">
        <v>60</v>
      </c>
      <c r="N47" s="125"/>
      <c r="O47" s="126"/>
    </row>
    <row r="48" spans="1:15" s="18" customFormat="1" ht="23.25" customHeight="1">
      <c r="A48" s="71"/>
      <c r="B48" s="34" t="s">
        <v>96</v>
      </c>
      <c r="C48" s="45" t="s">
        <v>75</v>
      </c>
      <c r="D48" s="117">
        <f t="shared" si="2"/>
        <v>3800000</v>
      </c>
      <c r="E48" s="179"/>
      <c r="F48" s="164"/>
      <c r="G48" s="186">
        <v>3800000</v>
      </c>
      <c r="H48" s="117">
        <f t="shared" si="4"/>
        <v>4560675</v>
      </c>
      <c r="I48" s="132"/>
      <c r="J48" s="130"/>
      <c r="K48" s="130">
        <v>4560675</v>
      </c>
      <c r="L48" s="117">
        <f t="shared" si="3"/>
        <v>5044675</v>
      </c>
      <c r="M48" s="132"/>
      <c r="N48" s="133"/>
      <c r="O48" s="139">
        <v>5044675</v>
      </c>
    </row>
    <row r="49" spans="1:15" s="18" customFormat="1" ht="23.25" customHeight="1">
      <c r="A49" s="72"/>
      <c r="B49" s="34" t="s">
        <v>84</v>
      </c>
      <c r="C49" s="45" t="s">
        <v>180</v>
      </c>
      <c r="D49" s="117">
        <f>SUM(E49:G49)</f>
        <v>4415599</v>
      </c>
      <c r="E49" s="179"/>
      <c r="F49" s="164"/>
      <c r="G49" s="186">
        <v>4415599</v>
      </c>
      <c r="H49" s="117">
        <f>SUM(I49:K49)</f>
        <v>2052765</v>
      </c>
      <c r="I49" s="124"/>
      <c r="J49" s="125"/>
      <c r="K49" s="125">
        <v>2052765</v>
      </c>
      <c r="L49" s="117">
        <f>SUM(M49:O49)</f>
        <v>4591969</v>
      </c>
      <c r="M49" s="124">
        <v>1626</v>
      </c>
      <c r="N49" s="125"/>
      <c r="O49" s="126">
        <v>4590343</v>
      </c>
    </row>
    <row r="50" spans="1:15" s="18" customFormat="1" ht="23.25" customHeight="1">
      <c r="A50" s="71">
        <v>8</v>
      </c>
      <c r="B50" s="65" t="s">
        <v>87</v>
      </c>
      <c r="C50" s="47"/>
      <c r="D50" s="117">
        <f t="shared" si="2"/>
        <v>5902373</v>
      </c>
      <c r="E50" s="178">
        <f>SUM(E51:E55)</f>
        <v>3056644</v>
      </c>
      <c r="F50" s="117">
        <f>SUM(F51:F55)</f>
        <v>105441</v>
      </c>
      <c r="G50" s="178">
        <f>SUM(G51:G55)</f>
        <v>2740288</v>
      </c>
      <c r="H50" s="117">
        <f aca="true" t="shared" si="11" ref="H50:O50">SUM(H51:H55)</f>
        <v>5563226</v>
      </c>
      <c r="I50" s="118">
        <f t="shared" si="11"/>
        <v>2515261</v>
      </c>
      <c r="J50" s="119">
        <f t="shared" si="11"/>
        <v>95803</v>
      </c>
      <c r="K50" s="120">
        <f t="shared" si="11"/>
        <v>2952162</v>
      </c>
      <c r="L50" s="117">
        <f t="shared" si="11"/>
        <v>6145827</v>
      </c>
      <c r="M50" s="118">
        <f t="shared" si="11"/>
        <v>3056644</v>
      </c>
      <c r="N50" s="119">
        <f t="shared" si="11"/>
        <v>113441</v>
      </c>
      <c r="O50" s="121">
        <f t="shared" si="11"/>
        <v>2975742</v>
      </c>
    </row>
    <row r="51" spans="1:15" s="18" customFormat="1" ht="23.25" customHeight="1">
      <c r="A51" s="72"/>
      <c r="B51" s="34" t="s">
        <v>113</v>
      </c>
      <c r="C51" s="45" t="s">
        <v>114</v>
      </c>
      <c r="D51" s="117">
        <f t="shared" si="2"/>
        <v>3478771</v>
      </c>
      <c r="E51" s="181">
        <v>1510185</v>
      </c>
      <c r="F51" s="164"/>
      <c r="G51" s="186">
        <v>1968586</v>
      </c>
      <c r="H51" s="117">
        <f t="shared" si="4"/>
        <v>3169728</v>
      </c>
      <c r="I51" s="129">
        <v>1306893</v>
      </c>
      <c r="J51" s="125"/>
      <c r="K51" s="125">
        <v>1862835</v>
      </c>
      <c r="L51" s="117">
        <f t="shared" si="3"/>
        <v>3486681</v>
      </c>
      <c r="M51" s="129">
        <v>1518095</v>
      </c>
      <c r="N51" s="125"/>
      <c r="O51" s="123">
        <v>1968586</v>
      </c>
    </row>
    <row r="52" spans="1:15" s="18" customFormat="1" ht="23.25" customHeight="1">
      <c r="A52" s="74"/>
      <c r="B52" s="34" t="s">
        <v>81</v>
      </c>
      <c r="C52" s="45" t="s">
        <v>212</v>
      </c>
      <c r="D52" s="117">
        <f t="shared" si="2"/>
        <v>1150489</v>
      </c>
      <c r="E52" s="179">
        <v>455914</v>
      </c>
      <c r="F52" s="166"/>
      <c r="G52" s="186">
        <v>694575</v>
      </c>
      <c r="H52" s="117">
        <f t="shared" si="4"/>
        <v>1331282</v>
      </c>
      <c r="I52" s="124">
        <v>366406</v>
      </c>
      <c r="J52" s="125">
        <v>2091</v>
      </c>
      <c r="K52" s="125">
        <v>962785</v>
      </c>
      <c r="L52" s="117">
        <f t="shared" si="3"/>
        <v>1347240</v>
      </c>
      <c r="M52" s="124">
        <v>446821</v>
      </c>
      <c r="N52" s="125">
        <v>20000</v>
      </c>
      <c r="O52" s="140">
        <v>880419</v>
      </c>
    </row>
    <row r="53" spans="1:15" s="18" customFormat="1" ht="23.25" customHeight="1">
      <c r="A53" s="74"/>
      <c r="B53" s="34" t="s">
        <v>105</v>
      </c>
      <c r="C53" s="45">
        <v>42</v>
      </c>
      <c r="D53" s="117">
        <f t="shared" si="2"/>
        <v>1000</v>
      </c>
      <c r="E53" s="182"/>
      <c r="F53" s="164"/>
      <c r="G53" s="186">
        <v>1000</v>
      </c>
      <c r="H53" s="117">
        <f t="shared" si="4"/>
        <v>805</v>
      </c>
      <c r="I53" s="129"/>
      <c r="J53" s="130"/>
      <c r="K53" s="131">
        <v>805</v>
      </c>
      <c r="L53" s="117">
        <f t="shared" si="3"/>
        <v>1000</v>
      </c>
      <c r="M53" s="129"/>
      <c r="N53" s="133"/>
      <c r="O53" s="126">
        <v>1000</v>
      </c>
    </row>
    <row r="54" spans="1:15" s="18" customFormat="1" ht="23.25" customHeight="1">
      <c r="A54" s="74"/>
      <c r="B54" s="34" t="s">
        <v>88</v>
      </c>
      <c r="C54" s="45">
        <v>45</v>
      </c>
      <c r="D54" s="117">
        <f t="shared" si="2"/>
        <v>990386</v>
      </c>
      <c r="E54" s="179">
        <v>940386</v>
      </c>
      <c r="F54" s="164">
        <v>50000</v>
      </c>
      <c r="G54" s="186"/>
      <c r="H54" s="117">
        <f t="shared" si="4"/>
        <v>818931</v>
      </c>
      <c r="I54" s="129">
        <v>780660</v>
      </c>
      <c r="J54" s="130">
        <v>38271</v>
      </c>
      <c r="K54" s="134"/>
      <c r="L54" s="117">
        <f t="shared" si="3"/>
        <v>978386</v>
      </c>
      <c r="M54" s="129">
        <v>940386</v>
      </c>
      <c r="N54" s="130">
        <v>38000</v>
      </c>
      <c r="O54" s="135"/>
    </row>
    <row r="55" spans="1:15" s="18" customFormat="1" ht="23.25" customHeight="1">
      <c r="A55" s="74"/>
      <c r="B55" s="34" t="s">
        <v>84</v>
      </c>
      <c r="C55" s="45" t="s">
        <v>180</v>
      </c>
      <c r="D55" s="117">
        <f t="shared" si="2"/>
        <v>281727</v>
      </c>
      <c r="E55" s="180">
        <v>150159</v>
      </c>
      <c r="F55" s="190">
        <v>55441</v>
      </c>
      <c r="G55" s="180">
        <v>76127</v>
      </c>
      <c r="H55" s="117">
        <f t="shared" si="4"/>
        <v>242480</v>
      </c>
      <c r="I55" s="129">
        <v>61302</v>
      </c>
      <c r="J55" s="125">
        <v>55441</v>
      </c>
      <c r="K55" s="131">
        <v>125737</v>
      </c>
      <c r="L55" s="117">
        <f t="shared" si="3"/>
        <v>332520</v>
      </c>
      <c r="M55" s="129">
        <v>151342</v>
      </c>
      <c r="N55" s="125">
        <v>55441</v>
      </c>
      <c r="O55" s="126">
        <v>125737</v>
      </c>
    </row>
    <row r="56" spans="1:15" s="18" customFormat="1" ht="23.25" customHeight="1">
      <c r="A56" s="71">
        <v>9</v>
      </c>
      <c r="B56" s="65" t="s">
        <v>121</v>
      </c>
      <c r="C56" s="47"/>
      <c r="D56" s="117">
        <f t="shared" si="2"/>
        <v>29712938</v>
      </c>
      <c r="E56" s="178">
        <f>SUM(E57:E59)</f>
        <v>0</v>
      </c>
      <c r="F56" s="117">
        <f>SUM(F57:F59)</f>
        <v>0</v>
      </c>
      <c r="G56" s="178">
        <f>SUM(G57:G59)</f>
        <v>29712938</v>
      </c>
      <c r="H56" s="117">
        <f>SUM(H57:H59)</f>
        <v>26020944</v>
      </c>
      <c r="I56" s="118">
        <f aca="true" t="shared" si="12" ref="I56:O56">SUM(I57:I59)</f>
        <v>0</v>
      </c>
      <c r="J56" s="119">
        <f t="shared" si="12"/>
        <v>0</v>
      </c>
      <c r="K56" s="120">
        <f t="shared" si="12"/>
        <v>26020944</v>
      </c>
      <c r="L56" s="117">
        <f>SUM(L57:L59)</f>
        <v>30125801</v>
      </c>
      <c r="M56" s="118">
        <f t="shared" si="12"/>
        <v>0</v>
      </c>
      <c r="N56" s="119">
        <f t="shared" si="12"/>
        <v>0</v>
      </c>
      <c r="O56" s="121">
        <f t="shared" si="12"/>
        <v>30125801</v>
      </c>
    </row>
    <row r="57" spans="1:15" s="18" customFormat="1" ht="23.25" customHeight="1">
      <c r="A57" s="71"/>
      <c r="B57" s="34" t="s">
        <v>113</v>
      </c>
      <c r="C57" s="45" t="s">
        <v>114</v>
      </c>
      <c r="D57" s="117">
        <f t="shared" si="2"/>
        <v>2094000</v>
      </c>
      <c r="E57" s="181"/>
      <c r="F57" s="165"/>
      <c r="G57" s="186">
        <v>2094000</v>
      </c>
      <c r="H57" s="117">
        <f t="shared" si="4"/>
        <v>2387139</v>
      </c>
      <c r="I57" s="141"/>
      <c r="J57" s="125"/>
      <c r="K57" s="125">
        <v>2387139</v>
      </c>
      <c r="L57" s="117">
        <f t="shared" si="3"/>
        <v>2094000</v>
      </c>
      <c r="M57" s="141"/>
      <c r="N57" s="125"/>
      <c r="O57" s="126">
        <v>2094000</v>
      </c>
    </row>
    <row r="58" spans="1:15" s="18" customFormat="1" ht="23.25" customHeight="1">
      <c r="A58" s="74"/>
      <c r="B58" s="34" t="s">
        <v>81</v>
      </c>
      <c r="C58" s="45" t="s">
        <v>211</v>
      </c>
      <c r="D58" s="117">
        <f t="shared" si="2"/>
        <v>20208420</v>
      </c>
      <c r="E58" s="181"/>
      <c r="F58" s="165"/>
      <c r="G58" s="186">
        <v>20208420</v>
      </c>
      <c r="H58" s="117">
        <f t="shared" si="4"/>
        <v>17187086</v>
      </c>
      <c r="I58" s="124"/>
      <c r="J58" s="125"/>
      <c r="K58" s="125">
        <v>17187086</v>
      </c>
      <c r="L58" s="117">
        <f t="shared" si="3"/>
        <v>20208420</v>
      </c>
      <c r="M58" s="124"/>
      <c r="N58" s="125"/>
      <c r="O58" s="126">
        <v>20208420</v>
      </c>
    </row>
    <row r="59" spans="1:15" s="18" customFormat="1" ht="23.25" customHeight="1">
      <c r="A59" s="74"/>
      <c r="B59" s="34" t="s">
        <v>84</v>
      </c>
      <c r="C59" s="45" t="s">
        <v>180</v>
      </c>
      <c r="D59" s="117">
        <f t="shared" si="2"/>
        <v>7410518</v>
      </c>
      <c r="E59" s="181"/>
      <c r="F59" s="165"/>
      <c r="G59" s="186">
        <v>7410518</v>
      </c>
      <c r="H59" s="117">
        <f t="shared" si="4"/>
        <v>6446719</v>
      </c>
      <c r="I59" s="129"/>
      <c r="J59" s="125"/>
      <c r="K59" s="125">
        <v>6446719</v>
      </c>
      <c r="L59" s="117">
        <f t="shared" si="3"/>
        <v>7823381</v>
      </c>
      <c r="M59" s="129"/>
      <c r="N59" s="125"/>
      <c r="O59" s="126">
        <v>7823381</v>
      </c>
    </row>
    <row r="60" spans="1:15" s="18" customFormat="1" ht="23.25" customHeight="1">
      <c r="A60" s="71">
        <v>10</v>
      </c>
      <c r="B60" s="65" t="s">
        <v>92</v>
      </c>
      <c r="C60" s="47"/>
      <c r="D60" s="117">
        <f t="shared" si="2"/>
        <v>2420313</v>
      </c>
      <c r="E60" s="178">
        <f aca="true" t="shared" si="13" ref="E60:O60">SUM(E61:E64)</f>
        <v>1155351</v>
      </c>
      <c r="F60" s="117">
        <f t="shared" si="13"/>
        <v>0</v>
      </c>
      <c r="G60" s="178">
        <f t="shared" si="13"/>
        <v>1264962</v>
      </c>
      <c r="H60" s="117">
        <f>SUM(H61:H64)</f>
        <v>1821577</v>
      </c>
      <c r="I60" s="118">
        <f t="shared" si="13"/>
        <v>936242</v>
      </c>
      <c r="J60" s="119">
        <f t="shared" si="13"/>
        <v>300002</v>
      </c>
      <c r="K60" s="120">
        <f t="shared" si="13"/>
        <v>585333</v>
      </c>
      <c r="L60" s="117">
        <f>SUM(L61:L64)</f>
        <v>2543424</v>
      </c>
      <c r="M60" s="118">
        <f t="shared" si="13"/>
        <v>1155351</v>
      </c>
      <c r="N60" s="119">
        <f t="shared" si="13"/>
        <v>123111</v>
      </c>
      <c r="O60" s="121">
        <f t="shared" si="13"/>
        <v>1264962</v>
      </c>
    </row>
    <row r="61" spans="1:15" s="18" customFormat="1" ht="23.25" customHeight="1">
      <c r="A61" s="71"/>
      <c r="B61" s="34" t="s">
        <v>119</v>
      </c>
      <c r="C61" s="45" t="s">
        <v>118</v>
      </c>
      <c r="D61" s="117">
        <f t="shared" si="2"/>
        <v>0</v>
      </c>
      <c r="E61" s="178"/>
      <c r="F61" s="117"/>
      <c r="G61" s="183"/>
      <c r="H61" s="117">
        <f t="shared" si="4"/>
        <v>0</v>
      </c>
      <c r="I61" s="129"/>
      <c r="J61" s="130"/>
      <c r="K61" s="131"/>
      <c r="L61" s="117">
        <f t="shared" si="3"/>
        <v>0</v>
      </c>
      <c r="M61" s="129"/>
      <c r="N61" s="130"/>
      <c r="O61" s="126"/>
    </row>
    <row r="62" spans="1:15" s="18" customFormat="1" ht="23.25" customHeight="1">
      <c r="A62" s="72"/>
      <c r="B62" s="34" t="s">
        <v>81</v>
      </c>
      <c r="C62" s="45" t="s">
        <v>17</v>
      </c>
      <c r="D62" s="117">
        <f t="shared" si="2"/>
        <v>767516</v>
      </c>
      <c r="E62" s="181">
        <v>252554</v>
      </c>
      <c r="F62" s="165"/>
      <c r="G62" s="186">
        <v>514962</v>
      </c>
      <c r="H62" s="117">
        <f t="shared" si="4"/>
        <v>364807</v>
      </c>
      <c r="I62" s="129">
        <v>64805</v>
      </c>
      <c r="J62" s="130">
        <v>300002</v>
      </c>
      <c r="K62" s="130"/>
      <c r="L62" s="117">
        <f t="shared" si="3"/>
        <v>890627</v>
      </c>
      <c r="M62" s="129">
        <v>252554</v>
      </c>
      <c r="N62" s="130">
        <v>123111</v>
      </c>
      <c r="O62" s="126">
        <v>514962</v>
      </c>
    </row>
    <row r="63" spans="1:15" s="18" customFormat="1" ht="23.25" customHeight="1">
      <c r="A63" s="72"/>
      <c r="B63" s="34" t="s">
        <v>93</v>
      </c>
      <c r="C63" s="48" t="s">
        <v>101</v>
      </c>
      <c r="D63" s="117">
        <f t="shared" si="2"/>
        <v>1652797</v>
      </c>
      <c r="E63" s="181">
        <v>902797</v>
      </c>
      <c r="F63" s="165"/>
      <c r="G63" s="186">
        <v>750000</v>
      </c>
      <c r="H63" s="117">
        <f t="shared" si="4"/>
        <v>1456770</v>
      </c>
      <c r="I63" s="129">
        <v>871437</v>
      </c>
      <c r="J63" s="130"/>
      <c r="K63" s="130">
        <v>585333</v>
      </c>
      <c r="L63" s="117">
        <f t="shared" si="3"/>
        <v>1652797</v>
      </c>
      <c r="M63" s="129">
        <v>902797</v>
      </c>
      <c r="N63" s="130"/>
      <c r="O63" s="139">
        <v>750000</v>
      </c>
    </row>
    <row r="64" spans="1:15" s="18" customFormat="1" ht="23.25" customHeight="1">
      <c r="A64" s="72"/>
      <c r="B64" s="34" t="s">
        <v>84</v>
      </c>
      <c r="C64" s="45" t="s">
        <v>180</v>
      </c>
      <c r="D64" s="117">
        <f t="shared" si="2"/>
        <v>0</v>
      </c>
      <c r="E64" s="183"/>
      <c r="F64" s="136"/>
      <c r="G64" s="128"/>
      <c r="H64" s="117">
        <f t="shared" si="4"/>
        <v>0</v>
      </c>
      <c r="I64" s="132"/>
      <c r="J64" s="130"/>
      <c r="K64" s="138"/>
      <c r="L64" s="117">
        <f t="shared" si="3"/>
        <v>0</v>
      </c>
      <c r="M64" s="132"/>
      <c r="N64" s="133"/>
      <c r="O64" s="139"/>
    </row>
    <row r="65" spans="1:15" s="18" customFormat="1" ht="23.25" customHeight="1">
      <c r="A65" s="71">
        <v>11</v>
      </c>
      <c r="B65" s="65" t="s">
        <v>94</v>
      </c>
      <c r="C65" s="47"/>
      <c r="D65" s="117">
        <f>SUM(E65:G65)</f>
        <v>1171238</v>
      </c>
      <c r="E65" s="178">
        <f aca="true" t="shared" si="14" ref="E65:O65">SUM(E66:E68)</f>
        <v>0</v>
      </c>
      <c r="F65" s="117">
        <f t="shared" si="14"/>
        <v>0</v>
      </c>
      <c r="G65" s="178">
        <f t="shared" si="14"/>
        <v>1171238</v>
      </c>
      <c r="H65" s="117">
        <f>SUM(H66:H68)</f>
        <v>1182083</v>
      </c>
      <c r="I65" s="118">
        <f t="shared" si="14"/>
        <v>0</v>
      </c>
      <c r="J65" s="119">
        <f t="shared" si="14"/>
        <v>0</v>
      </c>
      <c r="K65" s="120">
        <f t="shared" si="14"/>
        <v>1182083</v>
      </c>
      <c r="L65" s="117">
        <f>SUM(L66:L68)</f>
        <v>1183888</v>
      </c>
      <c r="M65" s="118">
        <f t="shared" si="14"/>
        <v>0</v>
      </c>
      <c r="N65" s="119">
        <f t="shared" si="14"/>
        <v>0</v>
      </c>
      <c r="O65" s="121">
        <f t="shared" si="14"/>
        <v>1183888</v>
      </c>
    </row>
    <row r="66" spans="1:15" s="18" customFormat="1" ht="23.25" customHeight="1">
      <c r="A66" s="72"/>
      <c r="B66" s="34" t="s">
        <v>113</v>
      </c>
      <c r="C66" s="45" t="s">
        <v>114</v>
      </c>
      <c r="D66" s="117"/>
      <c r="E66" s="179"/>
      <c r="F66" s="165"/>
      <c r="G66" s="186">
        <v>850000</v>
      </c>
      <c r="H66" s="117">
        <f t="shared" si="4"/>
        <v>800865</v>
      </c>
      <c r="I66" s="129"/>
      <c r="J66" s="130"/>
      <c r="K66" s="130">
        <v>800865</v>
      </c>
      <c r="L66" s="117">
        <f t="shared" si="3"/>
        <v>850000</v>
      </c>
      <c r="M66" s="129"/>
      <c r="N66" s="130"/>
      <c r="O66" s="126">
        <v>850000</v>
      </c>
    </row>
    <row r="67" spans="1:15" s="18" customFormat="1" ht="23.25" customHeight="1">
      <c r="A67" s="72"/>
      <c r="B67" s="34" t="s">
        <v>81</v>
      </c>
      <c r="C67" s="45" t="s">
        <v>17</v>
      </c>
      <c r="D67" s="117"/>
      <c r="E67" s="179"/>
      <c r="F67" s="165"/>
      <c r="G67" s="186">
        <v>290000</v>
      </c>
      <c r="H67" s="117">
        <f t="shared" si="4"/>
        <v>337330</v>
      </c>
      <c r="I67" s="129"/>
      <c r="J67" s="130"/>
      <c r="K67" s="130">
        <v>337330</v>
      </c>
      <c r="L67" s="117">
        <f t="shared" si="3"/>
        <v>290000</v>
      </c>
      <c r="M67" s="129"/>
      <c r="N67" s="130"/>
      <c r="O67" s="126">
        <v>290000</v>
      </c>
    </row>
    <row r="68" spans="1:15" s="18" customFormat="1" ht="23.25" customHeight="1">
      <c r="A68" s="72"/>
      <c r="B68" s="34" t="s">
        <v>84</v>
      </c>
      <c r="C68" s="45" t="s">
        <v>180</v>
      </c>
      <c r="D68" s="117"/>
      <c r="E68" s="183"/>
      <c r="F68" s="136"/>
      <c r="G68" s="128">
        <v>31238</v>
      </c>
      <c r="H68" s="117">
        <f>SUM(I68:K68)</f>
        <v>43888</v>
      </c>
      <c r="I68" s="132"/>
      <c r="J68" s="130"/>
      <c r="K68" s="138">
        <v>43888</v>
      </c>
      <c r="L68" s="117">
        <f>SUM(M68:O68)</f>
        <v>43888</v>
      </c>
      <c r="M68" s="132"/>
      <c r="N68" s="133"/>
      <c r="O68" s="139">
        <v>43888</v>
      </c>
    </row>
    <row r="69" spans="1:15" s="18" customFormat="1" ht="23.25" customHeight="1">
      <c r="A69" s="71">
        <v>13</v>
      </c>
      <c r="B69" s="65" t="s">
        <v>181</v>
      </c>
      <c r="C69" s="49"/>
      <c r="D69" s="117">
        <f>SUM(E69:G69)</f>
        <v>400000</v>
      </c>
      <c r="E69" s="178">
        <f>SUM(E70:E71)</f>
        <v>0</v>
      </c>
      <c r="F69" s="117">
        <f>SUM(F70:F71)</f>
        <v>0</v>
      </c>
      <c r="G69" s="118">
        <f>SUM(G70:G71)</f>
        <v>400000</v>
      </c>
      <c r="H69" s="117">
        <f>SUM(I69:K69)</f>
        <v>274360</v>
      </c>
      <c r="I69" s="129">
        <f>SUM(I70:I71)</f>
        <v>86</v>
      </c>
      <c r="J69" s="129">
        <f>SUM(J70:J71)</f>
        <v>0</v>
      </c>
      <c r="K69" s="129">
        <f>SUM(K70:K71)</f>
        <v>274274</v>
      </c>
      <c r="L69" s="117">
        <f>L70+L71</f>
        <v>297000</v>
      </c>
      <c r="M69" s="117">
        <f>M70+M71</f>
        <v>0</v>
      </c>
      <c r="N69" s="117">
        <f>N70+N71</f>
        <v>0</v>
      </c>
      <c r="O69" s="117">
        <f>O70+O71</f>
        <v>297000</v>
      </c>
    </row>
    <row r="70" spans="1:15" ht="23.25" customHeight="1">
      <c r="A70" s="75"/>
      <c r="B70" s="34" t="s">
        <v>81</v>
      </c>
      <c r="C70" s="50" t="s">
        <v>17</v>
      </c>
      <c r="D70" s="117">
        <f>SUM(E70:G70)</f>
        <v>20000</v>
      </c>
      <c r="E70" s="184"/>
      <c r="F70" s="191"/>
      <c r="G70" s="141">
        <v>20000</v>
      </c>
      <c r="H70" s="117">
        <f>SUM(I70:K70)</f>
        <v>20023</v>
      </c>
      <c r="I70" s="141"/>
      <c r="J70" s="142"/>
      <c r="K70" s="142">
        <v>20023</v>
      </c>
      <c r="L70" s="117">
        <f>SUM(M70:O70)</f>
        <v>20000</v>
      </c>
      <c r="M70" s="141"/>
      <c r="N70" s="142"/>
      <c r="O70" s="143">
        <v>20000</v>
      </c>
    </row>
    <row r="71" spans="1:15" ht="23.25" customHeight="1" thickBot="1">
      <c r="A71" s="76"/>
      <c r="B71" s="66" t="s">
        <v>183</v>
      </c>
      <c r="C71" s="51" t="s">
        <v>182</v>
      </c>
      <c r="D71" s="144">
        <f>SUM(E71:G71)</f>
        <v>380000</v>
      </c>
      <c r="E71" s="185"/>
      <c r="F71" s="192"/>
      <c r="G71" s="146">
        <v>380000</v>
      </c>
      <c r="H71" s="144">
        <f>SUM(I71:K71)</f>
        <v>254337</v>
      </c>
      <c r="I71" s="146">
        <v>86</v>
      </c>
      <c r="J71" s="145"/>
      <c r="K71" s="145">
        <v>254251</v>
      </c>
      <c r="L71" s="144">
        <f>SUM(M71:O71)</f>
        <v>277000</v>
      </c>
      <c r="M71" s="146"/>
      <c r="N71" s="145"/>
      <c r="O71" s="147">
        <v>277000</v>
      </c>
    </row>
    <row r="72" spans="4:15" ht="12.75" customHeight="1"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</row>
    <row r="73" spans="4:15" ht="12.75" customHeight="1" thickBot="1"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</row>
    <row r="74" spans="2:15" ht="21" customHeight="1">
      <c r="B74" s="35" t="s">
        <v>15</v>
      </c>
      <c r="C74" s="39"/>
      <c r="D74" s="149">
        <f aca="true" t="shared" si="15" ref="D74:O74">SUM(D75:D81)</f>
        <v>145836469</v>
      </c>
      <c r="E74" s="150">
        <f t="shared" si="15"/>
        <v>93203634</v>
      </c>
      <c r="F74" s="151">
        <f t="shared" si="15"/>
        <v>932797</v>
      </c>
      <c r="G74" s="152">
        <f t="shared" si="15"/>
        <v>51700038</v>
      </c>
      <c r="H74" s="149">
        <f>SUM(H75:H81)</f>
        <v>122292735</v>
      </c>
      <c r="I74" s="150">
        <f t="shared" si="15"/>
        <v>74859376</v>
      </c>
      <c r="J74" s="151">
        <f t="shared" si="15"/>
        <v>1617944</v>
      </c>
      <c r="K74" s="152">
        <f t="shared" si="15"/>
        <v>45815415</v>
      </c>
      <c r="L74" s="149">
        <f t="shared" si="15"/>
        <v>148333066</v>
      </c>
      <c r="M74" s="150">
        <f>SUM(M75:M81)</f>
        <v>93203634</v>
      </c>
      <c r="N74" s="151">
        <f t="shared" si="15"/>
        <v>1146875</v>
      </c>
      <c r="O74" s="153">
        <f t="shared" si="15"/>
        <v>53982557</v>
      </c>
    </row>
    <row r="75" spans="2:15" ht="16.5" customHeight="1">
      <c r="B75" s="36" t="s">
        <v>116</v>
      </c>
      <c r="C75" s="40" t="s">
        <v>114</v>
      </c>
      <c r="D75" s="154">
        <f aca="true" t="shared" si="16" ref="D75:D81">SUM(E75:G75)</f>
        <v>73287726</v>
      </c>
      <c r="E75" s="155">
        <f>E14+E19+E24+E28+E35+E39+E45+E51+E57+E61+E66</f>
        <v>66774140</v>
      </c>
      <c r="F75" s="155">
        <f>F14+F19+F24+F28+F35+F39+F45+F51+F57+F61+F66</f>
        <v>523000</v>
      </c>
      <c r="G75" s="155">
        <f>G14+G19+G24+G28+G35+G39+G45+G51+G57+G61+G66</f>
        <v>5990586</v>
      </c>
      <c r="H75" s="154">
        <f aca="true" t="shared" si="17" ref="H75:H81">SUM(I75:K75)</f>
        <v>64005636</v>
      </c>
      <c r="I75" s="155">
        <f>I14+I19+I24+I28+I35+I39+I45+I51+I57+I61+I66</f>
        <v>57362134</v>
      </c>
      <c r="J75" s="156">
        <f>J14+J19+J24+J28+J35+J39+J45+J51+J57+J61+J66</f>
        <v>617010</v>
      </c>
      <c r="K75" s="157">
        <f>K14+K19+K24+K28+K35+K39+K45+K51+K57+K61+K66</f>
        <v>6026492</v>
      </c>
      <c r="L75" s="154">
        <f aca="true" t="shared" si="18" ref="L75:L80">SUM(M75:O75)</f>
        <v>73360569</v>
      </c>
      <c r="M75" s="155">
        <f>M14+M19+M24+M28+M35+M39+M45+M51+M57+M61+M66</f>
        <v>66782050</v>
      </c>
      <c r="N75" s="156">
        <f>N14+N19+N24+N28+N35+N39+N45+N51+N57+N61+N66</f>
        <v>587933</v>
      </c>
      <c r="O75" s="158">
        <f>O14+O19+O24+O28+O35+O39+O45+O51+O57+O61+O66</f>
        <v>5990586</v>
      </c>
    </row>
    <row r="76" spans="2:15" ht="18" customHeight="1">
      <c r="B76" s="36" t="s">
        <v>16</v>
      </c>
      <c r="C76" s="40" t="s">
        <v>117</v>
      </c>
      <c r="D76" s="154">
        <f t="shared" si="16"/>
        <v>48806562</v>
      </c>
      <c r="E76" s="155">
        <f>E15+E20+E25+E29+E36+E40+E46+E52+E58+E62+E67+E70</f>
        <v>20790605</v>
      </c>
      <c r="F76" s="155">
        <f>F15+F20+F25+F29+F36+F40+F46+F52+F58+F62+F67+F70</f>
        <v>220000</v>
      </c>
      <c r="G76" s="155">
        <f>G15+G20+G25+G29+G36+G40+G46+G52+G58+G62+G67+G70</f>
        <v>27795957</v>
      </c>
      <c r="H76" s="154">
        <f t="shared" si="17"/>
        <v>40905854</v>
      </c>
      <c r="I76" s="155">
        <f>I15+I20+I25+I29+I36+I40+I46+I52+I58+I62+I67+I70</f>
        <v>14445662</v>
      </c>
      <c r="J76" s="156">
        <f>J15+J20+J25+J29+J36+J40+J46+J52+J58+J62+J67+J70</f>
        <v>822866</v>
      </c>
      <c r="K76" s="157">
        <f>K15+K20+K25+K29+K36+K40+K46+K52+K58+K62+K67+K70</f>
        <v>25637326</v>
      </c>
      <c r="L76" s="154">
        <f t="shared" si="18"/>
        <v>49211218</v>
      </c>
      <c r="M76" s="155">
        <f>M15+M20+M25+M29+M36+M40+M46+M52+M58+M62+M67+M70</f>
        <v>20584135</v>
      </c>
      <c r="N76" s="156">
        <f>N15+N20+N25+N29+N36+N40+N46+N52+N58+N62+N67+N70</f>
        <v>381145</v>
      </c>
      <c r="O76" s="158">
        <f>O15+O20+O25+O29+O36+O40+O46+O52+O58+O62+O67+O70</f>
        <v>28245938</v>
      </c>
    </row>
    <row r="77" spans="2:15" ht="19.5" customHeight="1">
      <c r="B77" s="36" t="s">
        <v>18</v>
      </c>
      <c r="C77" s="40" t="s">
        <v>70</v>
      </c>
      <c r="D77" s="154">
        <f t="shared" si="16"/>
        <v>389231</v>
      </c>
      <c r="E77" s="155">
        <f>E30+E41</f>
        <v>383231</v>
      </c>
      <c r="F77" s="156">
        <f>F30+F41</f>
        <v>0</v>
      </c>
      <c r="G77" s="157">
        <f>G30+G41</f>
        <v>6000</v>
      </c>
      <c r="H77" s="154">
        <f t="shared" si="17"/>
        <v>289515</v>
      </c>
      <c r="I77" s="155">
        <f>I30+I41</f>
        <v>284015</v>
      </c>
      <c r="J77" s="156">
        <f>J30+J41</f>
        <v>0</v>
      </c>
      <c r="K77" s="157">
        <f>K30+K41</f>
        <v>5500</v>
      </c>
      <c r="L77" s="154">
        <f t="shared" si="18"/>
        <v>389231</v>
      </c>
      <c r="M77" s="155">
        <f>M30+M41</f>
        <v>383231</v>
      </c>
      <c r="N77" s="156">
        <f>N30+N41</f>
        <v>0</v>
      </c>
      <c r="O77" s="158">
        <f>O30+O41</f>
        <v>6000</v>
      </c>
    </row>
    <row r="78" spans="2:15" ht="18.75" customHeight="1">
      <c r="B78" s="36" t="s">
        <v>129</v>
      </c>
      <c r="C78" s="41" t="s">
        <v>127</v>
      </c>
      <c r="D78" s="154">
        <f t="shared" si="16"/>
        <v>916602</v>
      </c>
      <c r="E78" s="155">
        <f>E16+E21+E31+E42+E53</f>
        <v>880602</v>
      </c>
      <c r="F78" s="156">
        <f>F16+F42+F53</f>
        <v>0</v>
      </c>
      <c r="G78" s="157">
        <f>G16+G21+G42+G53</f>
        <v>36000</v>
      </c>
      <c r="H78" s="154">
        <f t="shared" si="17"/>
        <v>690966</v>
      </c>
      <c r="I78" s="155">
        <f>I16+I21+I31+I42+I53</f>
        <v>663246</v>
      </c>
      <c r="J78" s="155">
        <f>J16+J21+J31+J42+J53</f>
        <v>0</v>
      </c>
      <c r="K78" s="155">
        <f>K16+K21+K31+K42+K53</f>
        <v>27720</v>
      </c>
      <c r="L78" s="154">
        <f t="shared" si="18"/>
        <v>916602</v>
      </c>
      <c r="M78" s="155">
        <f>M16+M21+M31+M42+M53</f>
        <v>880602</v>
      </c>
      <c r="N78" s="155">
        <f>N16+N21+N31+N42+N53</f>
        <v>0</v>
      </c>
      <c r="O78" s="220">
        <f>O16+O21+O31+O42+O53</f>
        <v>36000</v>
      </c>
    </row>
    <row r="79" spans="2:15" ht="18" customHeight="1">
      <c r="B79" s="37" t="s">
        <v>19</v>
      </c>
      <c r="C79" s="40" t="s">
        <v>115</v>
      </c>
      <c r="D79" s="154">
        <f t="shared" si="16"/>
        <v>6525820</v>
      </c>
      <c r="E79" s="157">
        <f>E63+E54+E48+E32+E47</f>
        <v>1925820</v>
      </c>
      <c r="F79" s="157">
        <f>F63+F54+F48+F32+F47</f>
        <v>50000</v>
      </c>
      <c r="G79" s="157">
        <f>G63+G54+G48+G32+G47</f>
        <v>4550000</v>
      </c>
      <c r="H79" s="154">
        <f t="shared" si="17"/>
        <v>6912008</v>
      </c>
      <c r="I79" s="157">
        <f>I63+I54+I48+I32+I47</f>
        <v>1727729</v>
      </c>
      <c r="J79" s="157">
        <f>J63+J54+J48+J32+J47</f>
        <v>38271</v>
      </c>
      <c r="K79" s="157">
        <f>K63+K54+K48+K32+K47</f>
        <v>5146008</v>
      </c>
      <c r="L79" s="154">
        <f>SUM(M79:O79)</f>
        <v>7758495</v>
      </c>
      <c r="M79" s="157">
        <f>M63+M54+M48+M32+M47</f>
        <v>1925820</v>
      </c>
      <c r="N79" s="157">
        <f>N63+N54+N48</f>
        <v>38000</v>
      </c>
      <c r="O79" s="158">
        <f>O63+O54+O48</f>
        <v>5794675</v>
      </c>
    </row>
    <row r="80" spans="2:15" ht="18" customHeight="1">
      <c r="B80" s="36" t="s">
        <v>20</v>
      </c>
      <c r="C80" s="40" t="s">
        <v>21</v>
      </c>
      <c r="D80" s="154">
        <f t="shared" si="16"/>
        <v>15530528</v>
      </c>
      <c r="E80" s="156">
        <f>E17+E22+E26+E33+E37+E43+E49+E55+E59+E64+E68</f>
        <v>2449236</v>
      </c>
      <c r="F80" s="156">
        <f>F17+F22+F26+F33+F37+F43+F49+F55+F59+F64+F68</f>
        <v>139797</v>
      </c>
      <c r="G80" s="156">
        <f>G17+G22+G26+G33+G37+G43+G49+G55+G59+G64+G68</f>
        <v>12941495</v>
      </c>
      <c r="H80" s="154">
        <f t="shared" si="17"/>
        <v>9234419</v>
      </c>
      <c r="I80" s="156">
        <f>I17+I22+I26+I33+I37+I43+I49+I55+I59+I64+I68</f>
        <v>376504</v>
      </c>
      <c r="J80" s="156">
        <f>J17+J22+J26+J33+J37+J43+J49+J55+J59+J64+J68</f>
        <v>139797</v>
      </c>
      <c r="K80" s="156">
        <f>K17+K22+K26+K33+K37+K43+K49+K55+K59+K64+K68</f>
        <v>8718118</v>
      </c>
      <c r="L80" s="154">
        <f t="shared" si="18"/>
        <v>16419951</v>
      </c>
      <c r="M80" s="156">
        <f>M17+M22+M26+M33+M37+M43+M49+M55+M59+M64+M68</f>
        <v>2647796</v>
      </c>
      <c r="N80" s="156">
        <f>N17+N22+N26+N33+N37+N43+N49+N55+N59+N64+N68</f>
        <v>139797</v>
      </c>
      <c r="O80" s="158">
        <f>O17+O22+O26+O33+O37+O43+O49+O55+O59+O64+O68</f>
        <v>13632358</v>
      </c>
    </row>
    <row r="81" spans="2:15" ht="15.75" customHeight="1" thickBot="1">
      <c r="B81" s="38" t="s">
        <v>130</v>
      </c>
      <c r="C81" s="42" t="s">
        <v>110</v>
      </c>
      <c r="D81" s="159">
        <f t="shared" si="16"/>
        <v>380000</v>
      </c>
      <c r="E81" s="160">
        <f>E71</f>
        <v>0</v>
      </c>
      <c r="F81" s="160">
        <f>F71</f>
        <v>0</v>
      </c>
      <c r="G81" s="160">
        <f>G71</f>
        <v>380000</v>
      </c>
      <c r="H81" s="159">
        <f t="shared" si="17"/>
        <v>254337</v>
      </c>
      <c r="I81" s="160">
        <f>I71</f>
        <v>86</v>
      </c>
      <c r="J81" s="161">
        <f>J71</f>
        <v>0</v>
      </c>
      <c r="K81" s="162">
        <f>K71</f>
        <v>254251</v>
      </c>
      <c r="L81" s="159">
        <f>SUM(M81:O81)</f>
        <v>277000</v>
      </c>
      <c r="M81" s="160">
        <f>M71</f>
        <v>0</v>
      </c>
      <c r="N81" s="161">
        <f>N71</f>
        <v>0</v>
      </c>
      <c r="O81" s="163">
        <f>O71</f>
        <v>277000</v>
      </c>
    </row>
    <row r="82" spans="4:15" ht="12.75" customHeight="1"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</row>
    <row r="83" spans="4:15" ht="12.75" customHeight="1"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</row>
    <row r="84" ht="12.75" customHeight="1"/>
    <row r="85" ht="12.75" customHeight="1">
      <c r="G85" s="16"/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</sheetData>
  <sheetProtection/>
  <mergeCells count="21">
    <mergeCell ref="M1:N1"/>
    <mergeCell ref="L7:L11"/>
    <mergeCell ref="F7:F11"/>
    <mergeCell ref="N7:N11"/>
    <mergeCell ref="D7:D11"/>
    <mergeCell ref="A2:L2"/>
    <mergeCell ref="A3:L3"/>
    <mergeCell ref="H7:H11"/>
    <mergeCell ref="I7:I11"/>
    <mergeCell ref="A6:A11"/>
    <mergeCell ref="B6:B11"/>
    <mergeCell ref="C6:C11"/>
    <mergeCell ref="D6:G6"/>
    <mergeCell ref="H6:K6"/>
    <mergeCell ref="K7:K11"/>
    <mergeCell ref="L6:O6"/>
    <mergeCell ref="E7:E11"/>
    <mergeCell ref="M7:M11"/>
    <mergeCell ref="G7:G11"/>
    <mergeCell ref="O7:O11"/>
    <mergeCell ref="J7:J11"/>
  </mergeCells>
  <printOptions/>
  <pageMargins left="0.35433070866141736" right="0.07874015748031496" top="0.31496062992125984" bottom="0.1968503937007874" header="0.2755905511811024" footer="0.196850393700787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Pazardjik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fss</cp:lastModifiedBy>
  <cp:lastPrinted>2022-12-23T14:00:00Z</cp:lastPrinted>
  <dcterms:created xsi:type="dcterms:W3CDTF">2007-11-26T08:46:19Z</dcterms:created>
  <dcterms:modified xsi:type="dcterms:W3CDTF">2022-12-23T14:01:32Z</dcterms:modified>
  <cp:category/>
  <cp:version/>
  <cp:contentType/>
  <cp:contentStatus/>
</cp:coreProperties>
</file>